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Uff\TCC\Jackson - SimSEP\"/>
    </mc:Choice>
  </mc:AlternateContent>
  <bookViews>
    <workbookView xWindow="240" yWindow="345" windowWidth="12120" windowHeight="8955" tabRatio="830" firstSheet="27" activeTab="31"/>
  </bookViews>
  <sheets>
    <sheet name="Simulador Medidas Antigo" sheetId="4" r:id="rId1"/>
    <sheet name="Simulador PMU" sheetId="5" r:id="rId2"/>
    <sheet name="Simulador PMU II" sheetId="3" r:id="rId3"/>
    <sheet name="FULL SCADA" sheetId="8" r:id="rId4"/>
    <sheet name="FULL PMU" sheetId="9" r:id="rId5"/>
    <sheet name="AJUSTES" sheetId="2" r:id="rId6"/>
    <sheet name="Simulador Medidas Convencional" sheetId="11" r:id="rId7"/>
    <sheet name="Simulador Medidas Fasoriais" sheetId="1" r:id="rId8"/>
    <sheet name="SimMedidasConv_1" sheetId="12" r:id="rId9"/>
    <sheet name="SimMedidasConv_2" sheetId="37" r:id="rId10"/>
    <sheet name="SimMedidasConv_3" sheetId="38" r:id="rId11"/>
    <sheet name="SimMedidasConv_4" sheetId="39" r:id="rId12"/>
    <sheet name="SimMedidasConv_5" sheetId="40" r:id="rId13"/>
    <sheet name="SimMedidasConv_6" sheetId="41" r:id="rId14"/>
    <sheet name="SimMedidasConv_7" sheetId="42" r:id="rId15"/>
    <sheet name="SimMedidasConv_8" sheetId="43" r:id="rId16"/>
    <sheet name="SimMedidasConv_9" sheetId="44" r:id="rId17"/>
    <sheet name="SimMedidasConv_10" sheetId="45" r:id="rId18"/>
    <sheet name="SimMedidasConv_11" sheetId="46" r:id="rId19"/>
    <sheet name="SimMedidasConv_12" sheetId="47" r:id="rId20"/>
    <sheet name="SimMedidasConv_13" sheetId="48" r:id="rId21"/>
    <sheet name="SimMedidasConv_14" sheetId="49" r:id="rId22"/>
    <sheet name="SimMedidasConv_15" sheetId="50" r:id="rId23"/>
    <sheet name="SimMedidasConv_16" sheetId="51" r:id="rId24"/>
    <sheet name="SimMedidasConv_17" sheetId="52" r:id="rId25"/>
    <sheet name="SimMedidasConv_18" sheetId="53" r:id="rId26"/>
    <sheet name="SimMedidasConv_19" sheetId="54" r:id="rId27"/>
    <sheet name="SimMedidasConv_20" sheetId="55" r:id="rId28"/>
    <sheet name="SimMedidasConv_21" sheetId="56" r:id="rId29"/>
    <sheet name="SimMedidasConv_22" sheetId="57" r:id="rId30"/>
    <sheet name="SimMedidasConv_23" sheetId="58" r:id="rId31"/>
    <sheet name="SimMedidasConv_24" sheetId="59" r:id="rId32"/>
    <sheet name="Simulador Medidas Fas_2" sheetId="13" r:id="rId33"/>
    <sheet name="SM1" sheetId="6" r:id="rId34"/>
    <sheet name="PMU 2679" sheetId="7" r:id="rId35"/>
    <sheet name="SimMedidasConv_16 (2)" sheetId="60" r:id="rId36"/>
  </sheets>
  <calcPr calcId="152511"/>
</workbook>
</file>

<file path=xl/calcChain.xml><?xml version="1.0" encoding="utf-8"?>
<calcChain xmlns="http://schemas.openxmlformats.org/spreadsheetml/2006/main">
  <c r="P43" i="60" l="1"/>
  <c r="H43" i="60"/>
  <c r="I43" i="60" s="1"/>
  <c r="K43" i="60" s="1"/>
  <c r="L43" i="60" s="1"/>
  <c r="F43" i="60"/>
  <c r="H42" i="60"/>
  <c r="I42" i="60" s="1"/>
  <c r="K42" i="60" s="1"/>
  <c r="L42" i="60" s="1"/>
  <c r="F42" i="60"/>
  <c r="H41" i="60"/>
  <c r="I41" i="60" s="1"/>
  <c r="J41" i="60" s="1"/>
  <c r="F41" i="60"/>
  <c r="H40" i="60"/>
  <c r="I40" i="60" s="1"/>
  <c r="K40" i="60" s="1"/>
  <c r="L40" i="60" s="1"/>
  <c r="F40" i="60"/>
  <c r="H39" i="60"/>
  <c r="I39" i="60" s="1"/>
  <c r="F39" i="60"/>
  <c r="H38" i="60"/>
  <c r="I38" i="60" s="1"/>
  <c r="F38" i="60"/>
  <c r="H37" i="60"/>
  <c r="I37" i="60" s="1"/>
  <c r="J37" i="60" s="1"/>
  <c r="F37" i="60"/>
  <c r="H36" i="60"/>
  <c r="I36" i="60" s="1"/>
  <c r="K36" i="60" s="1"/>
  <c r="L36" i="60" s="1"/>
  <c r="F36" i="60"/>
  <c r="H35" i="60"/>
  <c r="I35" i="60" s="1"/>
  <c r="K35" i="60" s="1"/>
  <c r="L35" i="60" s="1"/>
  <c r="F35" i="60"/>
  <c r="H34" i="60"/>
  <c r="I34" i="60" s="1"/>
  <c r="F34" i="60"/>
  <c r="H33" i="60"/>
  <c r="I33" i="60" s="1"/>
  <c r="F33" i="60"/>
  <c r="H32" i="60"/>
  <c r="I32" i="60" s="1"/>
  <c r="K32" i="60" s="1"/>
  <c r="L32" i="60" s="1"/>
  <c r="F32" i="60"/>
  <c r="H31" i="60"/>
  <c r="I31" i="60" s="1"/>
  <c r="K31" i="60" s="1"/>
  <c r="L31" i="60" s="1"/>
  <c r="F31" i="60"/>
  <c r="H30" i="60"/>
  <c r="I30" i="60" s="1"/>
  <c r="J30" i="60" s="1"/>
  <c r="F30" i="60"/>
  <c r="H29" i="60"/>
  <c r="I29" i="60" s="1"/>
  <c r="K29" i="60" s="1"/>
  <c r="L29" i="60" s="1"/>
  <c r="F29" i="60"/>
  <c r="H28" i="60"/>
  <c r="I28" i="60" s="1"/>
  <c r="F28" i="60"/>
  <c r="H27" i="60"/>
  <c r="I27" i="60" s="1"/>
  <c r="J27" i="60" s="1"/>
  <c r="F27" i="60"/>
  <c r="H26" i="60"/>
  <c r="I26" i="60" s="1"/>
  <c r="F26" i="60"/>
  <c r="H25" i="60"/>
  <c r="I25" i="60" s="1"/>
  <c r="K25" i="60" s="1"/>
  <c r="L25" i="60" s="1"/>
  <c r="F25" i="60"/>
  <c r="H24" i="60"/>
  <c r="I24" i="60" s="1"/>
  <c r="J24" i="60" s="1"/>
  <c r="F24" i="60"/>
  <c r="H23" i="60"/>
  <c r="I23" i="60" s="1"/>
  <c r="K23" i="60" s="1"/>
  <c r="L23" i="60" s="1"/>
  <c r="F23" i="60"/>
  <c r="H22" i="60"/>
  <c r="I22" i="60" s="1"/>
  <c r="F22" i="60"/>
  <c r="H21" i="60"/>
  <c r="I21" i="60" s="1"/>
  <c r="K21" i="60" s="1"/>
  <c r="L21" i="60" s="1"/>
  <c r="F21" i="60"/>
  <c r="H20" i="60"/>
  <c r="I20" i="60" s="1"/>
  <c r="J20" i="60" s="1"/>
  <c r="F20" i="60"/>
  <c r="H19" i="60"/>
  <c r="I19" i="60" s="1"/>
  <c r="K19" i="60" s="1"/>
  <c r="L19" i="60" s="1"/>
  <c r="F19" i="60"/>
  <c r="H18" i="60"/>
  <c r="I18" i="60" s="1"/>
  <c r="J18" i="60" s="1"/>
  <c r="F18" i="60"/>
  <c r="H17" i="60"/>
  <c r="I17" i="60" s="1"/>
  <c r="F17" i="60"/>
  <c r="H16" i="60"/>
  <c r="I16" i="60" s="1"/>
  <c r="K16" i="60" s="1"/>
  <c r="L16" i="60" s="1"/>
  <c r="F16" i="60"/>
  <c r="H15" i="60"/>
  <c r="I15" i="60" s="1"/>
  <c r="F15" i="60"/>
  <c r="H14" i="60"/>
  <c r="I14" i="60" s="1"/>
  <c r="F14" i="60"/>
  <c r="H13" i="60"/>
  <c r="I13" i="60" s="1"/>
  <c r="F13" i="60"/>
  <c r="H12" i="60"/>
  <c r="I12" i="60" s="1"/>
  <c r="K12" i="60" s="1"/>
  <c r="L12" i="60" s="1"/>
  <c r="F12" i="60"/>
  <c r="H11" i="60"/>
  <c r="I11" i="60" s="1"/>
  <c r="J11" i="60" s="1"/>
  <c r="F11" i="60"/>
  <c r="H10" i="60"/>
  <c r="I10" i="60" s="1"/>
  <c r="J10" i="60" s="1"/>
  <c r="F10" i="60"/>
  <c r="H9" i="60"/>
  <c r="I9" i="60" s="1"/>
  <c r="F9" i="60"/>
  <c r="H8" i="60"/>
  <c r="I8" i="60" s="1"/>
  <c r="K8" i="60" s="1"/>
  <c r="L8" i="60" s="1"/>
  <c r="F8" i="60"/>
  <c r="H7" i="60"/>
  <c r="I7" i="60" s="1"/>
  <c r="K7" i="60" s="1"/>
  <c r="L7" i="60" s="1"/>
  <c r="F7" i="60"/>
  <c r="H6" i="60"/>
  <c r="I6" i="60" s="1"/>
  <c r="K6" i="60" s="1"/>
  <c r="L6" i="60" s="1"/>
  <c r="F6" i="60"/>
  <c r="H5" i="60"/>
  <c r="I5" i="60" s="1"/>
  <c r="F5" i="60"/>
  <c r="P43" i="59"/>
  <c r="H43" i="59"/>
  <c r="I43" i="59" s="1"/>
  <c r="F43" i="59"/>
  <c r="H42" i="59"/>
  <c r="I42" i="59" s="1"/>
  <c r="F42" i="59"/>
  <c r="H41" i="59"/>
  <c r="I41" i="59" s="1"/>
  <c r="K41" i="59" s="1"/>
  <c r="L41" i="59" s="1"/>
  <c r="F41" i="59"/>
  <c r="H40" i="59"/>
  <c r="I40" i="59" s="1"/>
  <c r="K40" i="59" s="1"/>
  <c r="L40" i="59" s="1"/>
  <c r="F40" i="59"/>
  <c r="H39" i="59"/>
  <c r="I39" i="59" s="1"/>
  <c r="J39" i="59" s="1"/>
  <c r="F39" i="59"/>
  <c r="H38" i="59"/>
  <c r="I38" i="59" s="1"/>
  <c r="K38" i="59" s="1"/>
  <c r="L38" i="59" s="1"/>
  <c r="F38" i="59"/>
  <c r="H37" i="59"/>
  <c r="I37" i="59" s="1"/>
  <c r="F37" i="59"/>
  <c r="H36" i="59"/>
  <c r="I36" i="59" s="1"/>
  <c r="J36" i="59" s="1"/>
  <c r="F36" i="59"/>
  <c r="H35" i="59"/>
  <c r="I35" i="59" s="1"/>
  <c r="J35" i="59" s="1"/>
  <c r="F35" i="59"/>
  <c r="H34" i="59"/>
  <c r="I34" i="59" s="1"/>
  <c r="J34" i="59" s="1"/>
  <c r="F34" i="59"/>
  <c r="H33" i="59"/>
  <c r="I33" i="59" s="1"/>
  <c r="F33" i="59"/>
  <c r="H32" i="59"/>
  <c r="I32" i="59" s="1"/>
  <c r="F32" i="59"/>
  <c r="H31" i="59"/>
  <c r="I31" i="59" s="1"/>
  <c r="J31" i="59" s="1"/>
  <c r="F31" i="59"/>
  <c r="H30" i="59"/>
  <c r="I30" i="59" s="1"/>
  <c r="F30" i="59"/>
  <c r="H29" i="59"/>
  <c r="I29" i="59" s="1"/>
  <c r="K29" i="59" s="1"/>
  <c r="L29" i="59" s="1"/>
  <c r="F29" i="59"/>
  <c r="H28" i="59"/>
  <c r="I28" i="59" s="1"/>
  <c r="F28" i="59"/>
  <c r="H27" i="59"/>
  <c r="I27" i="59" s="1"/>
  <c r="K27" i="59" s="1"/>
  <c r="L27" i="59" s="1"/>
  <c r="F27" i="59"/>
  <c r="H26" i="59"/>
  <c r="I26" i="59" s="1"/>
  <c r="F26" i="59"/>
  <c r="H25" i="59"/>
  <c r="I25" i="59" s="1"/>
  <c r="J25" i="59" s="1"/>
  <c r="F25" i="59"/>
  <c r="H24" i="59"/>
  <c r="I24" i="59" s="1"/>
  <c r="F24" i="59"/>
  <c r="H23" i="59"/>
  <c r="I23" i="59" s="1"/>
  <c r="F23" i="59"/>
  <c r="H22" i="59"/>
  <c r="I22" i="59" s="1"/>
  <c r="K22" i="59" s="1"/>
  <c r="L22" i="59" s="1"/>
  <c r="F22" i="59"/>
  <c r="H21" i="59"/>
  <c r="I21" i="59" s="1"/>
  <c r="F21" i="59"/>
  <c r="H20" i="59"/>
  <c r="I20" i="59" s="1"/>
  <c r="K20" i="59" s="1"/>
  <c r="L20" i="59" s="1"/>
  <c r="F20" i="59"/>
  <c r="H19" i="59"/>
  <c r="I19" i="59" s="1"/>
  <c r="K19" i="59" s="1"/>
  <c r="L19" i="59" s="1"/>
  <c r="F19" i="59"/>
  <c r="H18" i="59"/>
  <c r="I18" i="59" s="1"/>
  <c r="K18" i="59" s="1"/>
  <c r="L18" i="59" s="1"/>
  <c r="F18" i="59"/>
  <c r="H17" i="59"/>
  <c r="I17" i="59" s="1"/>
  <c r="J17" i="59" s="1"/>
  <c r="F17" i="59"/>
  <c r="H16" i="59"/>
  <c r="I16" i="59" s="1"/>
  <c r="K16" i="59" s="1"/>
  <c r="L16" i="59" s="1"/>
  <c r="F16" i="59"/>
  <c r="H15" i="59"/>
  <c r="I15" i="59" s="1"/>
  <c r="K15" i="59" s="1"/>
  <c r="L15" i="59" s="1"/>
  <c r="F15" i="59"/>
  <c r="H14" i="59"/>
  <c r="I14" i="59" s="1"/>
  <c r="K14" i="59" s="1"/>
  <c r="L14" i="59" s="1"/>
  <c r="F14" i="59"/>
  <c r="H13" i="59"/>
  <c r="I13" i="59" s="1"/>
  <c r="F13" i="59"/>
  <c r="H12" i="59"/>
  <c r="I12" i="59" s="1"/>
  <c r="J12" i="59" s="1"/>
  <c r="F12" i="59"/>
  <c r="H11" i="59"/>
  <c r="I11" i="59" s="1"/>
  <c r="K11" i="59" s="1"/>
  <c r="L11" i="59" s="1"/>
  <c r="F11" i="59"/>
  <c r="H10" i="59"/>
  <c r="I10" i="59" s="1"/>
  <c r="J10" i="59" s="1"/>
  <c r="F10" i="59"/>
  <c r="H9" i="59"/>
  <c r="I9" i="59" s="1"/>
  <c r="F9" i="59"/>
  <c r="H8" i="59"/>
  <c r="I8" i="59" s="1"/>
  <c r="F8" i="59"/>
  <c r="H7" i="59"/>
  <c r="I7" i="59" s="1"/>
  <c r="F7" i="59"/>
  <c r="H6" i="59"/>
  <c r="I6" i="59" s="1"/>
  <c r="J6" i="59" s="1"/>
  <c r="F6" i="59"/>
  <c r="H5" i="59"/>
  <c r="I5" i="59" s="1"/>
  <c r="F5" i="59"/>
  <c r="P43" i="58"/>
  <c r="H43" i="58"/>
  <c r="I43" i="58" s="1"/>
  <c r="F43" i="58"/>
  <c r="H42" i="58"/>
  <c r="I42" i="58" s="1"/>
  <c r="J42" i="58" s="1"/>
  <c r="F42" i="58"/>
  <c r="H41" i="58"/>
  <c r="I41" i="58" s="1"/>
  <c r="K41" i="58" s="1"/>
  <c r="L41" i="58" s="1"/>
  <c r="F41" i="58"/>
  <c r="H40" i="58"/>
  <c r="I40" i="58" s="1"/>
  <c r="K40" i="58" s="1"/>
  <c r="L40" i="58" s="1"/>
  <c r="F40" i="58"/>
  <c r="H39" i="58"/>
  <c r="I39" i="58" s="1"/>
  <c r="J39" i="58" s="1"/>
  <c r="F39" i="58"/>
  <c r="H38" i="58"/>
  <c r="I38" i="58" s="1"/>
  <c r="J38" i="58" s="1"/>
  <c r="F38" i="58"/>
  <c r="H37" i="58"/>
  <c r="I37" i="58" s="1"/>
  <c r="F37" i="58"/>
  <c r="H36" i="58"/>
  <c r="I36" i="58" s="1"/>
  <c r="F36" i="58"/>
  <c r="H35" i="58"/>
  <c r="I35" i="58" s="1"/>
  <c r="F35" i="58"/>
  <c r="H34" i="58"/>
  <c r="I34" i="58" s="1"/>
  <c r="J34" i="58" s="1"/>
  <c r="F34" i="58"/>
  <c r="H33" i="58"/>
  <c r="I33" i="58" s="1"/>
  <c r="J33" i="58" s="1"/>
  <c r="F33" i="58"/>
  <c r="H32" i="58"/>
  <c r="I32" i="58" s="1"/>
  <c r="K32" i="58" s="1"/>
  <c r="L32" i="58" s="1"/>
  <c r="F32" i="58"/>
  <c r="H31" i="58"/>
  <c r="I31" i="58" s="1"/>
  <c r="K31" i="58" s="1"/>
  <c r="L31" i="58" s="1"/>
  <c r="F31" i="58"/>
  <c r="H30" i="58"/>
  <c r="I30" i="58" s="1"/>
  <c r="J30" i="58" s="1"/>
  <c r="F30" i="58"/>
  <c r="H29" i="58"/>
  <c r="I29" i="58" s="1"/>
  <c r="F29" i="58"/>
  <c r="H28" i="58"/>
  <c r="I28" i="58" s="1"/>
  <c r="K28" i="58" s="1"/>
  <c r="L28" i="58" s="1"/>
  <c r="F28" i="58"/>
  <c r="H27" i="58"/>
  <c r="I27" i="58" s="1"/>
  <c r="K27" i="58" s="1"/>
  <c r="L27" i="58" s="1"/>
  <c r="F27" i="58"/>
  <c r="H26" i="58"/>
  <c r="I26" i="58" s="1"/>
  <c r="J26" i="58" s="1"/>
  <c r="F26" i="58"/>
  <c r="H25" i="58"/>
  <c r="I25" i="58" s="1"/>
  <c r="K25" i="58" s="1"/>
  <c r="L25" i="58" s="1"/>
  <c r="F25" i="58"/>
  <c r="H24" i="58"/>
  <c r="I24" i="58" s="1"/>
  <c r="K24" i="58" s="1"/>
  <c r="L24" i="58" s="1"/>
  <c r="F24" i="58"/>
  <c r="H23" i="58"/>
  <c r="I23" i="58" s="1"/>
  <c r="F23" i="58"/>
  <c r="H22" i="58"/>
  <c r="I22" i="58" s="1"/>
  <c r="J22" i="58" s="1"/>
  <c r="F22" i="58"/>
  <c r="H21" i="58"/>
  <c r="I21" i="58" s="1"/>
  <c r="F21" i="58"/>
  <c r="H20" i="58"/>
  <c r="I20" i="58" s="1"/>
  <c r="K20" i="58" s="1"/>
  <c r="L20" i="58" s="1"/>
  <c r="F20" i="58"/>
  <c r="H19" i="58"/>
  <c r="I19" i="58" s="1"/>
  <c r="F19" i="58"/>
  <c r="H18" i="58"/>
  <c r="I18" i="58" s="1"/>
  <c r="K18" i="58" s="1"/>
  <c r="L18" i="58" s="1"/>
  <c r="F18" i="58"/>
  <c r="H17" i="58"/>
  <c r="I17" i="58" s="1"/>
  <c r="K17" i="58" s="1"/>
  <c r="L17" i="58" s="1"/>
  <c r="F17" i="58"/>
  <c r="H16" i="58"/>
  <c r="I16" i="58" s="1"/>
  <c r="K16" i="58" s="1"/>
  <c r="L16" i="58" s="1"/>
  <c r="F16" i="58"/>
  <c r="H15" i="58"/>
  <c r="I15" i="58" s="1"/>
  <c r="F15" i="58"/>
  <c r="H14" i="58"/>
  <c r="I14" i="58" s="1"/>
  <c r="J14" i="58" s="1"/>
  <c r="F14" i="58"/>
  <c r="H13" i="58"/>
  <c r="I13" i="58" s="1"/>
  <c r="K13" i="58" s="1"/>
  <c r="L13" i="58" s="1"/>
  <c r="F13" i="58"/>
  <c r="H12" i="58"/>
  <c r="I12" i="58" s="1"/>
  <c r="K12" i="58" s="1"/>
  <c r="L12" i="58" s="1"/>
  <c r="F12" i="58"/>
  <c r="H11" i="58"/>
  <c r="I11" i="58" s="1"/>
  <c r="J11" i="58" s="1"/>
  <c r="F11" i="58"/>
  <c r="H10" i="58"/>
  <c r="I10" i="58" s="1"/>
  <c r="F10" i="58"/>
  <c r="H9" i="58"/>
  <c r="I9" i="58" s="1"/>
  <c r="K9" i="58" s="1"/>
  <c r="L9" i="58" s="1"/>
  <c r="F9" i="58"/>
  <c r="H8" i="58"/>
  <c r="I8" i="58" s="1"/>
  <c r="F8" i="58"/>
  <c r="H7" i="58"/>
  <c r="I7" i="58" s="1"/>
  <c r="J7" i="58" s="1"/>
  <c r="F7" i="58"/>
  <c r="H6" i="58"/>
  <c r="I6" i="58" s="1"/>
  <c r="J6" i="58" s="1"/>
  <c r="F6" i="58"/>
  <c r="H5" i="58"/>
  <c r="I5" i="58" s="1"/>
  <c r="J5" i="58" s="1"/>
  <c r="F5" i="58"/>
  <c r="P43" i="57"/>
  <c r="H43" i="57"/>
  <c r="I43" i="57" s="1"/>
  <c r="K43" i="57" s="1"/>
  <c r="L43" i="57" s="1"/>
  <c r="F43" i="57"/>
  <c r="H42" i="57"/>
  <c r="I42" i="57" s="1"/>
  <c r="K42" i="57" s="1"/>
  <c r="L42" i="57" s="1"/>
  <c r="F42" i="57"/>
  <c r="H41" i="57"/>
  <c r="I41" i="57" s="1"/>
  <c r="F41" i="57"/>
  <c r="H40" i="57"/>
  <c r="I40" i="57" s="1"/>
  <c r="K40" i="57" s="1"/>
  <c r="L40" i="57" s="1"/>
  <c r="F40" i="57"/>
  <c r="H39" i="57"/>
  <c r="I39" i="57" s="1"/>
  <c r="F39" i="57"/>
  <c r="H38" i="57"/>
  <c r="I38" i="57" s="1"/>
  <c r="K38" i="57" s="1"/>
  <c r="L38" i="57" s="1"/>
  <c r="F38" i="57"/>
  <c r="H37" i="57"/>
  <c r="I37" i="57" s="1"/>
  <c r="F37" i="57"/>
  <c r="H36" i="57"/>
  <c r="I36" i="57" s="1"/>
  <c r="J36" i="57" s="1"/>
  <c r="F36" i="57"/>
  <c r="H35" i="57"/>
  <c r="I35" i="57" s="1"/>
  <c r="J35" i="57" s="1"/>
  <c r="F35" i="57"/>
  <c r="H34" i="57"/>
  <c r="I34" i="57" s="1"/>
  <c r="K34" i="57" s="1"/>
  <c r="L34" i="57" s="1"/>
  <c r="F34" i="57"/>
  <c r="H33" i="57"/>
  <c r="I33" i="57" s="1"/>
  <c r="F33" i="57"/>
  <c r="H32" i="57"/>
  <c r="I32" i="57" s="1"/>
  <c r="J32" i="57" s="1"/>
  <c r="F32" i="57"/>
  <c r="H31" i="57"/>
  <c r="I31" i="57" s="1"/>
  <c r="J31" i="57" s="1"/>
  <c r="F31" i="57"/>
  <c r="H30" i="57"/>
  <c r="I30" i="57" s="1"/>
  <c r="F30" i="57"/>
  <c r="H29" i="57"/>
  <c r="I29" i="57" s="1"/>
  <c r="F29" i="57"/>
  <c r="H28" i="57"/>
  <c r="I28" i="57" s="1"/>
  <c r="K28" i="57" s="1"/>
  <c r="L28" i="57" s="1"/>
  <c r="F28" i="57"/>
  <c r="H27" i="57"/>
  <c r="I27" i="57" s="1"/>
  <c r="J27" i="57" s="1"/>
  <c r="F27" i="57"/>
  <c r="H26" i="57"/>
  <c r="I26" i="57" s="1"/>
  <c r="K26" i="57" s="1"/>
  <c r="L26" i="57" s="1"/>
  <c r="F26" i="57"/>
  <c r="H25" i="57"/>
  <c r="I25" i="57" s="1"/>
  <c r="J25" i="57" s="1"/>
  <c r="F25" i="57"/>
  <c r="H24" i="57"/>
  <c r="I24" i="57" s="1"/>
  <c r="J24" i="57" s="1"/>
  <c r="F24" i="57"/>
  <c r="H23" i="57"/>
  <c r="I23" i="57" s="1"/>
  <c r="J23" i="57" s="1"/>
  <c r="F23" i="57"/>
  <c r="H22" i="57"/>
  <c r="I22" i="57" s="1"/>
  <c r="F22" i="57"/>
  <c r="H21" i="57"/>
  <c r="I21" i="57" s="1"/>
  <c r="F21" i="57"/>
  <c r="H20" i="57"/>
  <c r="I20" i="57" s="1"/>
  <c r="K20" i="57" s="1"/>
  <c r="L20" i="57" s="1"/>
  <c r="F20" i="57"/>
  <c r="H19" i="57"/>
  <c r="I19" i="57" s="1"/>
  <c r="K19" i="57" s="1"/>
  <c r="L19" i="57" s="1"/>
  <c r="F19" i="57"/>
  <c r="H18" i="57"/>
  <c r="I18" i="57" s="1"/>
  <c r="K18" i="57" s="1"/>
  <c r="L18" i="57" s="1"/>
  <c r="F18" i="57"/>
  <c r="H17" i="57"/>
  <c r="I17" i="57" s="1"/>
  <c r="F17" i="57"/>
  <c r="H16" i="57"/>
  <c r="I16" i="57" s="1"/>
  <c r="K16" i="57" s="1"/>
  <c r="L16" i="57" s="1"/>
  <c r="F16" i="57"/>
  <c r="H15" i="57"/>
  <c r="I15" i="57" s="1"/>
  <c r="K15" i="57" s="1"/>
  <c r="L15" i="57" s="1"/>
  <c r="F15" i="57"/>
  <c r="H14" i="57"/>
  <c r="I14" i="57" s="1"/>
  <c r="F14" i="57"/>
  <c r="H13" i="57"/>
  <c r="I13" i="57" s="1"/>
  <c r="F13" i="57"/>
  <c r="H12" i="57"/>
  <c r="I12" i="57" s="1"/>
  <c r="K12" i="57" s="1"/>
  <c r="L12" i="57" s="1"/>
  <c r="F12" i="57"/>
  <c r="H11" i="57"/>
  <c r="I11" i="57" s="1"/>
  <c r="J11" i="57" s="1"/>
  <c r="F11" i="57"/>
  <c r="H10" i="57"/>
  <c r="I10" i="57" s="1"/>
  <c r="K10" i="57" s="1"/>
  <c r="L10" i="57" s="1"/>
  <c r="F10" i="57"/>
  <c r="H9" i="57"/>
  <c r="I9" i="57" s="1"/>
  <c r="F9" i="57"/>
  <c r="H8" i="57"/>
  <c r="I8" i="57" s="1"/>
  <c r="J8" i="57" s="1"/>
  <c r="F8" i="57"/>
  <c r="H7" i="57"/>
  <c r="I7" i="57" s="1"/>
  <c r="K7" i="57" s="1"/>
  <c r="L7" i="57" s="1"/>
  <c r="F7" i="57"/>
  <c r="H6" i="57"/>
  <c r="I6" i="57" s="1"/>
  <c r="F6" i="57"/>
  <c r="H5" i="57"/>
  <c r="I5" i="57" s="1"/>
  <c r="F5" i="57"/>
  <c r="P43" i="56"/>
  <c r="H43" i="56"/>
  <c r="I43" i="56" s="1"/>
  <c r="F43" i="56"/>
  <c r="H42" i="56"/>
  <c r="I42" i="56" s="1"/>
  <c r="K42" i="56" s="1"/>
  <c r="L42" i="56" s="1"/>
  <c r="F42" i="56"/>
  <c r="H41" i="56"/>
  <c r="I41" i="56" s="1"/>
  <c r="J41" i="56" s="1"/>
  <c r="F41" i="56"/>
  <c r="H40" i="56"/>
  <c r="I40" i="56" s="1"/>
  <c r="F40" i="56"/>
  <c r="H39" i="56"/>
  <c r="I39" i="56" s="1"/>
  <c r="F39" i="56"/>
  <c r="H38" i="56"/>
  <c r="I38" i="56" s="1"/>
  <c r="J38" i="56" s="1"/>
  <c r="F38" i="56"/>
  <c r="H37" i="56"/>
  <c r="I37" i="56" s="1"/>
  <c r="K37" i="56" s="1"/>
  <c r="L37" i="56" s="1"/>
  <c r="F37" i="56"/>
  <c r="H36" i="56"/>
  <c r="I36" i="56" s="1"/>
  <c r="K36" i="56" s="1"/>
  <c r="L36" i="56" s="1"/>
  <c r="F36" i="56"/>
  <c r="H35" i="56"/>
  <c r="I35" i="56" s="1"/>
  <c r="F35" i="56"/>
  <c r="H34" i="56"/>
  <c r="I34" i="56" s="1"/>
  <c r="K34" i="56" s="1"/>
  <c r="L34" i="56" s="1"/>
  <c r="F34" i="56"/>
  <c r="H33" i="56"/>
  <c r="I33" i="56" s="1"/>
  <c r="K33" i="56" s="1"/>
  <c r="L33" i="56" s="1"/>
  <c r="F33" i="56"/>
  <c r="H32" i="56"/>
  <c r="I32" i="56" s="1"/>
  <c r="F32" i="56"/>
  <c r="H31" i="56"/>
  <c r="I31" i="56" s="1"/>
  <c r="J31" i="56" s="1"/>
  <c r="F31" i="56"/>
  <c r="H30" i="56"/>
  <c r="I30" i="56" s="1"/>
  <c r="J30" i="56" s="1"/>
  <c r="F30" i="56"/>
  <c r="H29" i="56"/>
  <c r="I29" i="56" s="1"/>
  <c r="J29" i="56" s="1"/>
  <c r="F29" i="56"/>
  <c r="H28" i="56"/>
  <c r="I28" i="56" s="1"/>
  <c r="J28" i="56" s="1"/>
  <c r="F28" i="56"/>
  <c r="H27" i="56"/>
  <c r="I27" i="56" s="1"/>
  <c r="F27" i="56"/>
  <c r="H26" i="56"/>
  <c r="I26" i="56" s="1"/>
  <c r="K26" i="56" s="1"/>
  <c r="L26" i="56" s="1"/>
  <c r="F26" i="56"/>
  <c r="H25" i="56"/>
  <c r="I25" i="56" s="1"/>
  <c r="K25" i="56" s="1"/>
  <c r="L25" i="56" s="1"/>
  <c r="F25" i="56"/>
  <c r="H24" i="56"/>
  <c r="I24" i="56" s="1"/>
  <c r="F24" i="56"/>
  <c r="H23" i="56"/>
  <c r="I23" i="56" s="1"/>
  <c r="F23" i="56"/>
  <c r="H22" i="56"/>
  <c r="I22" i="56" s="1"/>
  <c r="J22" i="56" s="1"/>
  <c r="F22" i="56"/>
  <c r="H21" i="56"/>
  <c r="I21" i="56" s="1"/>
  <c r="J21" i="56" s="1"/>
  <c r="F21" i="56"/>
  <c r="H20" i="56"/>
  <c r="I20" i="56" s="1"/>
  <c r="J20" i="56" s="1"/>
  <c r="F20" i="56"/>
  <c r="H19" i="56"/>
  <c r="I19" i="56" s="1"/>
  <c r="K19" i="56" s="1"/>
  <c r="L19" i="56" s="1"/>
  <c r="F19" i="56"/>
  <c r="H18" i="56"/>
  <c r="I18" i="56" s="1"/>
  <c r="J18" i="56" s="1"/>
  <c r="F18" i="56"/>
  <c r="H17" i="56"/>
  <c r="I17" i="56" s="1"/>
  <c r="J17" i="56" s="1"/>
  <c r="F17" i="56"/>
  <c r="H16" i="56"/>
  <c r="I16" i="56" s="1"/>
  <c r="K16" i="56" s="1"/>
  <c r="L16" i="56" s="1"/>
  <c r="F16" i="56"/>
  <c r="H15" i="56"/>
  <c r="I15" i="56" s="1"/>
  <c r="K15" i="56" s="1"/>
  <c r="L15" i="56" s="1"/>
  <c r="F15" i="56"/>
  <c r="H14" i="56"/>
  <c r="I14" i="56" s="1"/>
  <c r="J14" i="56" s="1"/>
  <c r="F14" i="56"/>
  <c r="H13" i="56"/>
  <c r="I13" i="56" s="1"/>
  <c r="K13" i="56" s="1"/>
  <c r="L13" i="56" s="1"/>
  <c r="F13" i="56"/>
  <c r="H12" i="56"/>
  <c r="I12" i="56" s="1"/>
  <c r="K12" i="56" s="1"/>
  <c r="L12" i="56" s="1"/>
  <c r="F12" i="56"/>
  <c r="H11" i="56"/>
  <c r="I11" i="56" s="1"/>
  <c r="K11" i="56" s="1"/>
  <c r="L11" i="56" s="1"/>
  <c r="F11" i="56"/>
  <c r="H10" i="56"/>
  <c r="I10" i="56" s="1"/>
  <c r="K10" i="56" s="1"/>
  <c r="L10" i="56" s="1"/>
  <c r="F10" i="56"/>
  <c r="H9" i="56"/>
  <c r="I9" i="56" s="1"/>
  <c r="K9" i="56" s="1"/>
  <c r="L9" i="56" s="1"/>
  <c r="F9" i="56"/>
  <c r="H8" i="56"/>
  <c r="I8" i="56" s="1"/>
  <c r="J8" i="56" s="1"/>
  <c r="F8" i="56"/>
  <c r="H7" i="56"/>
  <c r="I7" i="56" s="1"/>
  <c r="J7" i="56" s="1"/>
  <c r="F7" i="56"/>
  <c r="H6" i="56"/>
  <c r="I6" i="56" s="1"/>
  <c r="J6" i="56" s="1"/>
  <c r="F6" i="56"/>
  <c r="H5" i="56"/>
  <c r="I5" i="56" s="1"/>
  <c r="K5" i="56" s="1"/>
  <c r="L5" i="56" s="1"/>
  <c r="F5" i="56"/>
  <c r="P43" i="55"/>
  <c r="H43" i="55"/>
  <c r="I43" i="55" s="1"/>
  <c r="K43" i="55" s="1"/>
  <c r="L43" i="55" s="1"/>
  <c r="F43" i="55"/>
  <c r="H42" i="55"/>
  <c r="I42" i="55" s="1"/>
  <c r="K42" i="55" s="1"/>
  <c r="L42" i="55" s="1"/>
  <c r="F42" i="55"/>
  <c r="H41" i="55"/>
  <c r="I41" i="55" s="1"/>
  <c r="K41" i="55" s="1"/>
  <c r="L41" i="55" s="1"/>
  <c r="F41" i="55"/>
  <c r="H40" i="55"/>
  <c r="I40" i="55" s="1"/>
  <c r="J40" i="55" s="1"/>
  <c r="F40" i="55"/>
  <c r="H39" i="55"/>
  <c r="I39" i="55" s="1"/>
  <c r="K39" i="55" s="1"/>
  <c r="L39" i="55" s="1"/>
  <c r="F39" i="55"/>
  <c r="H38" i="55"/>
  <c r="I38" i="55" s="1"/>
  <c r="F38" i="55"/>
  <c r="H37" i="55"/>
  <c r="I37" i="55" s="1"/>
  <c r="J37" i="55" s="1"/>
  <c r="F37" i="55"/>
  <c r="H36" i="55"/>
  <c r="I36" i="55" s="1"/>
  <c r="J36" i="55" s="1"/>
  <c r="F36" i="55"/>
  <c r="H35" i="55"/>
  <c r="I35" i="55" s="1"/>
  <c r="K35" i="55" s="1"/>
  <c r="L35" i="55" s="1"/>
  <c r="F35" i="55"/>
  <c r="H34" i="55"/>
  <c r="I34" i="55" s="1"/>
  <c r="F34" i="55"/>
  <c r="H33" i="55"/>
  <c r="I33" i="55" s="1"/>
  <c r="J33" i="55" s="1"/>
  <c r="F33" i="55"/>
  <c r="H32" i="55"/>
  <c r="I32" i="55" s="1"/>
  <c r="J32" i="55" s="1"/>
  <c r="F32" i="55"/>
  <c r="H31" i="55"/>
  <c r="I31" i="55" s="1"/>
  <c r="F31" i="55"/>
  <c r="H30" i="55"/>
  <c r="I30" i="55" s="1"/>
  <c r="K30" i="55" s="1"/>
  <c r="L30" i="55" s="1"/>
  <c r="F30" i="55"/>
  <c r="H29" i="55"/>
  <c r="I29" i="55" s="1"/>
  <c r="J29" i="55" s="1"/>
  <c r="F29" i="55"/>
  <c r="H28" i="55"/>
  <c r="I28" i="55" s="1"/>
  <c r="F28" i="55"/>
  <c r="H27" i="55"/>
  <c r="I27" i="55" s="1"/>
  <c r="F27" i="55"/>
  <c r="H26" i="55"/>
  <c r="I26" i="55" s="1"/>
  <c r="F26" i="55"/>
  <c r="H25" i="55"/>
  <c r="I25" i="55" s="1"/>
  <c r="J25" i="55" s="1"/>
  <c r="F25" i="55"/>
  <c r="H24" i="55"/>
  <c r="I24" i="55" s="1"/>
  <c r="F24" i="55"/>
  <c r="H23" i="55"/>
  <c r="I23" i="55" s="1"/>
  <c r="K23" i="55" s="1"/>
  <c r="L23" i="55" s="1"/>
  <c r="F23" i="55"/>
  <c r="H22" i="55"/>
  <c r="I22" i="55" s="1"/>
  <c r="K22" i="55" s="1"/>
  <c r="L22" i="55" s="1"/>
  <c r="F22" i="55"/>
  <c r="H21" i="55"/>
  <c r="I21" i="55" s="1"/>
  <c r="F21" i="55"/>
  <c r="H20" i="55"/>
  <c r="I20" i="55" s="1"/>
  <c r="J20" i="55" s="1"/>
  <c r="F20" i="55"/>
  <c r="H19" i="55"/>
  <c r="I19" i="55" s="1"/>
  <c r="J19" i="55" s="1"/>
  <c r="F19" i="55"/>
  <c r="H18" i="55"/>
  <c r="I18" i="55" s="1"/>
  <c r="K18" i="55" s="1"/>
  <c r="L18" i="55" s="1"/>
  <c r="F18" i="55"/>
  <c r="H17" i="55"/>
  <c r="I17" i="55" s="1"/>
  <c r="J17" i="55" s="1"/>
  <c r="F17" i="55"/>
  <c r="H16" i="55"/>
  <c r="I16" i="55" s="1"/>
  <c r="F16" i="55"/>
  <c r="H15" i="55"/>
  <c r="I15" i="55" s="1"/>
  <c r="K15" i="55" s="1"/>
  <c r="L15" i="55" s="1"/>
  <c r="F15" i="55"/>
  <c r="H14" i="55"/>
  <c r="I14" i="55" s="1"/>
  <c r="J14" i="55" s="1"/>
  <c r="F14" i="55"/>
  <c r="H13" i="55"/>
  <c r="I13" i="55" s="1"/>
  <c r="J13" i="55" s="1"/>
  <c r="F13" i="55"/>
  <c r="H12" i="55"/>
  <c r="I12" i="55" s="1"/>
  <c r="J12" i="55" s="1"/>
  <c r="F12" i="55"/>
  <c r="H11" i="55"/>
  <c r="I11" i="55" s="1"/>
  <c r="F11" i="55"/>
  <c r="H10" i="55"/>
  <c r="I10" i="55" s="1"/>
  <c r="K10" i="55" s="1"/>
  <c r="L10" i="55" s="1"/>
  <c r="F10" i="55"/>
  <c r="H9" i="55"/>
  <c r="I9" i="55" s="1"/>
  <c r="K9" i="55" s="1"/>
  <c r="L9" i="55" s="1"/>
  <c r="F9" i="55"/>
  <c r="H8" i="55"/>
  <c r="I8" i="55" s="1"/>
  <c r="F8" i="55"/>
  <c r="H7" i="55"/>
  <c r="I7" i="55" s="1"/>
  <c r="J7" i="55" s="1"/>
  <c r="F7" i="55"/>
  <c r="H6" i="55"/>
  <c r="I6" i="55" s="1"/>
  <c r="J6" i="55" s="1"/>
  <c r="F6" i="55"/>
  <c r="H5" i="55"/>
  <c r="I5" i="55" s="1"/>
  <c r="J5" i="55" s="1"/>
  <c r="F5" i="55"/>
  <c r="P43" i="54"/>
  <c r="H43" i="54"/>
  <c r="I43" i="54" s="1"/>
  <c r="J43" i="54" s="1"/>
  <c r="F43" i="54"/>
  <c r="H42" i="54"/>
  <c r="I42" i="54" s="1"/>
  <c r="K42" i="54" s="1"/>
  <c r="L42" i="54" s="1"/>
  <c r="F42" i="54"/>
  <c r="H41" i="54"/>
  <c r="I41" i="54" s="1"/>
  <c r="K41" i="54" s="1"/>
  <c r="L41" i="54" s="1"/>
  <c r="F41" i="54"/>
  <c r="H40" i="54"/>
  <c r="I40" i="54" s="1"/>
  <c r="J40" i="54" s="1"/>
  <c r="F40" i="54"/>
  <c r="H39" i="54"/>
  <c r="I39" i="54" s="1"/>
  <c r="K39" i="54" s="1"/>
  <c r="L39" i="54" s="1"/>
  <c r="F39" i="54"/>
  <c r="H38" i="54"/>
  <c r="I38" i="54" s="1"/>
  <c r="K38" i="54" s="1"/>
  <c r="L38" i="54" s="1"/>
  <c r="F38" i="54"/>
  <c r="H37" i="54"/>
  <c r="I37" i="54" s="1"/>
  <c r="J37" i="54" s="1"/>
  <c r="F37" i="54"/>
  <c r="H36" i="54"/>
  <c r="I36" i="54" s="1"/>
  <c r="J36" i="54" s="1"/>
  <c r="F36" i="54"/>
  <c r="H35" i="54"/>
  <c r="I35" i="54" s="1"/>
  <c r="F35" i="54"/>
  <c r="H34" i="54"/>
  <c r="I34" i="54" s="1"/>
  <c r="K34" i="54" s="1"/>
  <c r="L34" i="54" s="1"/>
  <c r="F34" i="54"/>
  <c r="H33" i="54"/>
  <c r="I33" i="54" s="1"/>
  <c r="K33" i="54" s="1"/>
  <c r="L33" i="54" s="1"/>
  <c r="F33" i="54"/>
  <c r="H32" i="54"/>
  <c r="I32" i="54" s="1"/>
  <c r="F32" i="54"/>
  <c r="H31" i="54"/>
  <c r="I31" i="54" s="1"/>
  <c r="J31" i="54" s="1"/>
  <c r="F31" i="54"/>
  <c r="H30" i="54"/>
  <c r="I30" i="54" s="1"/>
  <c r="F30" i="54"/>
  <c r="H29" i="54"/>
  <c r="I29" i="54" s="1"/>
  <c r="J29" i="54" s="1"/>
  <c r="F29" i="54"/>
  <c r="H28" i="54"/>
  <c r="I28" i="54" s="1"/>
  <c r="K28" i="54" s="1"/>
  <c r="L28" i="54" s="1"/>
  <c r="F28" i="54"/>
  <c r="H27" i="54"/>
  <c r="I27" i="54" s="1"/>
  <c r="F27" i="54"/>
  <c r="H26" i="54"/>
  <c r="I26" i="54" s="1"/>
  <c r="K26" i="54" s="1"/>
  <c r="L26" i="54" s="1"/>
  <c r="F26" i="54"/>
  <c r="H25" i="54"/>
  <c r="I25" i="54" s="1"/>
  <c r="J25" i="54" s="1"/>
  <c r="F25" i="54"/>
  <c r="H24" i="54"/>
  <c r="I24" i="54" s="1"/>
  <c r="K24" i="54" s="1"/>
  <c r="L24" i="54" s="1"/>
  <c r="F24" i="54"/>
  <c r="H23" i="54"/>
  <c r="I23" i="54" s="1"/>
  <c r="F23" i="54"/>
  <c r="H22" i="54"/>
  <c r="I22" i="54" s="1"/>
  <c r="F22" i="54"/>
  <c r="H21" i="54"/>
  <c r="I21" i="54" s="1"/>
  <c r="J21" i="54" s="1"/>
  <c r="F21" i="54"/>
  <c r="H20" i="54"/>
  <c r="I20" i="54" s="1"/>
  <c r="K20" i="54" s="1"/>
  <c r="L20" i="54" s="1"/>
  <c r="F20" i="54"/>
  <c r="H19" i="54"/>
  <c r="I19" i="54" s="1"/>
  <c r="F19" i="54"/>
  <c r="H18" i="54"/>
  <c r="I18" i="54" s="1"/>
  <c r="J18" i="54" s="1"/>
  <c r="F18" i="54"/>
  <c r="H17" i="54"/>
  <c r="I17" i="54" s="1"/>
  <c r="J17" i="54" s="1"/>
  <c r="F17" i="54"/>
  <c r="H16" i="54"/>
  <c r="I16" i="54" s="1"/>
  <c r="K16" i="54" s="1"/>
  <c r="L16" i="54" s="1"/>
  <c r="F16" i="54"/>
  <c r="H15" i="54"/>
  <c r="I15" i="54" s="1"/>
  <c r="F15" i="54"/>
  <c r="H14" i="54"/>
  <c r="I14" i="54" s="1"/>
  <c r="F14" i="54"/>
  <c r="H13" i="54"/>
  <c r="I13" i="54" s="1"/>
  <c r="K13" i="54" s="1"/>
  <c r="L13" i="54" s="1"/>
  <c r="F13" i="54"/>
  <c r="H12" i="54"/>
  <c r="I12" i="54" s="1"/>
  <c r="J12" i="54" s="1"/>
  <c r="F12" i="54"/>
  <c r="H11" i="54"/>
  <c r="I11" i="54" s="1"/>
  <c r="K11" i="54" s="1"/>
  <c r="L11" i="54" s="1"/>
  <c r="F11" i="54"/>
  <c r="H10" i="54"/>
  <c r="I10" i="54" s="1"/>
  <c r="K10" i="54" s="1"/>
  <c r="L10" i="54" s="1"/>
  <c r="F10" i="54"/>
  <c r="H9" i="54"/>
  <c r="I9" i="54" s="1"/>
  <c r="K9" i="54" s="1"/>
  <c r="L9" i="54" s="1"/>
  <c r="F9" i="54"/>
  <c r="H8" i="54"/>
  <c r="I8" i="54" s="1"/>
  <c r="K8" i="54" s="1"/>
  <c r="L8" i="54" s="1"/>
  <c r="F8" i="54"/>
  <c r="H7" i="54"/>
  <c r="I7" i="54" s="1"/>
  <c r="K7" i="54" s="1"/>
  <c r="L7" i="54" s="1"/>
  <c r="F7" i="54"/>
  <c r="H6" i="54"/>
  <c r="I6" i="54" s="1"/>
  <c r="K6" i="54" s="1"/>
  <c r="L6" i="54" s="1"/>
  <c r="F6" i="54"/>
  <c r="H5" i="54"/>
  <c r="I5" i="54" s="1"/>
  <c r="J5" i="54" s="1"/>
  <c r="F5" i="54"/>
  <c r="P43" i="53"/>
  <c r="H43" i="53"/>
  <c r="I43" i="53" s="1"/>
  <c r="J43" i="53" s="1"/>
  <c r="F43" i="53"/>
  <c r="H42" i="53"/>
  <c r="I42" i="53" s="1"/>
  <c r="J42" i="53" s="1"/>
  <c r="F42" i="53"/>
  <c r="H41" i="53"/>
  <c r="I41" i="53" s="1"/>
  <c r="J41" i="53" s="1"/>
  <c r="F41" i="53"/>
  <c r="H40" i="53"/>
  <c r="I40" i="53" s="1"/>
  <c r="J40" i="53" s="1"/>
  <c r="F40" i="53"/>
  <c r="H39" i="53"/>
  <c r="I39" i="53" s="1"/>
  <c r="F39" i="53"/>
  <c r="H38" i="53"/>
  <c r="I38" i="53" s="1"/>
  <c r="F38" i="53"/>
  <c r="H37" i="53"/>
  <c r="I37" i="53" s="1"/>
  <c r="F37" i="53"/>
  <c r="H36" i="53"/>
  <c r="I36" i="53" s="1"/>
  <c r="F36" i="53"/>
  <c r="H35" i="53"/>
  <c r="I35" i="53" s="1"/>
  <c r="K35" i="53" s="1"/>
  <c r="L35" i="53" s="1"/>
  <c r="F35" i="53"/>
  <c r="H34" i="53"/>
  <c r="I34" i="53" s="1"/>
  <c r="J34" i="53" s="1"/>
  <c r="F34" i="53"/>
  <c r="H33" i="53"/>
  <c r="I33" i="53" s="1"/>
  <c r="K33" i="53" s="1"/>
  <c r="L33" i="53" s="1"/>
  <c r="F33" i="53"/>
  <c r="H32" i="53"/>
  <c r="I32" i="53" s="1"/>
  <c r="J32" i="53" s="1"/>
  <c r="F32" i="53"/>
  <c r="H31" i="53"/>
  <c r="I31" i="53" s="1"/>
  <c r="F31" i="53"/>
  <c r="H30" i="53"/>
  <c r="I30" i="53" s="1"/>
  <c r="J30" i="53" s="1"/>
  <c r="F30" i="53"/>
  <c r="H29" i="53"/>
  <c r="I29" i="53" s="1"/>
  <c r="K29" i="53" s="1"/>
  <c r="L29" i="53" s="1"/>
  <c r="F29" i="53"/>
  <c r="H28" i="53"/>
  <c r="I28" i="53" s="1"/>
  <c r="J28" i="53" s="1"/>
  <c r="F28" i="53"/>
  <c r="H27" i="53"/>
  <c r="I27" i="53" s="1"/>
  <c r="F27" i="53"/>
  <c r="H26" i="53"/>
  <c r="I26" i="53" s="1"/>
  <c r="J26" i="53" s="1"/>
  <c r="F26" i="53"/>
  <c r="H25" i="53"/>
  <c r="I25" i="53" s="1"/>
  <c r="K25" i="53" s="1"/>
  <c r="L25" i="53" s="1"/>
  <c r="F25" i="53"/>
  <c r="H24" i="53"/>
  <c r="I24" i="53" s="1"/>
  <c r="J24" i="53" s="1"/>
  <c r="F24" i="53"/>
  <c r="H23" i="53"/>
  <c r="I23" i="53" s="1"/>
  <c r="J23" i="53" s="1"/>
  <c r="F23" i="53"/>
  <c r="H22" i="53"/>
  <c r="I22" i="53" s="1"/>
  <c r="F22" i="53"/>
  <c r="H21" i="53"/>
  <c r="I21" i="53" s="1"/>
  <c r="F21" i="53"/>
  <c r="H20" i="53"/>
  <c r="I20" i="53" s="1"/>
  <c r="J20" i="53" s="1"/>
  <c r="F20" i="53"/>
  <c r="H19" i="53"/>
  <c r="I19" i="53" s="1"/>
  <c r="J19" i="53" s="1"/>
  <c r="F19" i="53"/>
  <c r="H18" i="53"/>
  <c r="I18" i="53" s="1"/>
  <c r="J18" i="53" s="1"/>
  <c r="F18" i="53"/>
  <c r="H17" i="53"/>
  <c r="I17" i="53" s="1"/>
  <c r="J17" i="53" s="1"/>
  <c r="F17" i="53"/>
  <c r="H16" i="53"/>
  <c r="I16" i="53" s="1"/>
  <c r="J16" i="53" s="1"/>
  <c r="F16" i="53"/>
  <c r="H15" i="53"/>
  <c r="I15" i="53" s="1"/>
  <c r="J15" i="53" s="1"/>
  <c r="F15" i="53"/>
  <c r="H14" i="53"/>
  <c r="I14" i="53" s="1"/>
  <c r="F14" i="53"/>
  <c r="H13" i="53"/>
  <c r="I13" i="53" s="1"/>
  <c r="F13" i="53"/>
  <c r="H12" i="53"/>
  <c r="I12" i="53" s="1"/>
  <c r="J12" i="53" s="1"/>
  <c r="F12" i="53"/>
  <c r="H11" i="53"/>
  <c r="I11" i="53" s="1"/>
  <c r="K11" i="53" s="1"/>
  <c r="L11" i="53" s="1"/>
  <c r="F11" i="53"/>
  <c r="H10" i="53"/>
  <c r="I10" i="53" s="1"/>
  <c r="F10" i="53"/>
  <c r="H9" i="53"/>
  <c r="I9" i="53" s="1"/>
  <c r="J9" i="53" s="1"/>
  <c r="F9" i="53"/>
  <c r="H8" i="53"/>
  <c r="I8" i="53" s="1"/>
  <c r="J8" i="53" s="1"/>
  <c r="F8" i="53"/>
  <c r="H7" i="53"/>
  <c r="I7" i="53" s="1"/>
  <c r="F7" i="53"/>
  <c r="H6" i="53"/>
  <c r="I6" i="53" s="1"/>
  <c r="F6" i="53"/>
  <c r="H5" i="53"/>
  <c r="I5" i="53" s="1"/>
  <c r="K5" i="53" s="1"/>
  <c r="L5" i="53" s="1"/>
  <c r="F5" i="53"/>
  <c r="P43" i="52"/>
  <c r="H43" i="52"/>
  <c r="I43" i="52" s="1"/>
  <c r="F43" i="52"/>
  <c r="H42" i="52"/>
  <c r="I42" i="52" s="1"/>
  <c r="J42" i="52" s="1"/>
  <c r="F42" i="52"/>
  <c r="H41" i="52"/>
  <c r="I41" i="52" s="1"/>
  <c r="J41" i="52" s="1"/>
  <c r="F41" i="52"/>
  <c r="H40" i="52"/>
  <c r="I40" i="52" s="1"/>
  <c r="J40" i="52" s="1"/>
  <c r="F40" i="52"/>
  <c r="H39" i="52"/>
  <c r="I39" i="52" s="1"/>
  <c r="K39" i="52" s="1"/>
  <c r="L39" i="52" s="1"/>
  <c r="F39" i="52"/>
  <c r="H38" i="52"/>
  <c r="I38" i="52" s="1"/>
  <c r="K38" i="52" s="1"/>
  <c r="L38" i="52" s="1"/>
  <c r="F38" i="52"/>
  <c r="H37" i="52"/>
  <c r="I37" i="52" s="1"/>
  <c r="F37" i="52"/>
  <c r="H36" i="52"/>
  <c r="I36" i="52" s="1"/>
  <c r="F36" i="52"/>
  <c r="H35" i="52"/>
  <c r="I35" i="52" s="1"/>
  <c r="J35" i="52" s="1"/>
  <c r="F35" i="52"/>
  <c r="H34" i="52"/>
  <c r="I34" i="52" s="1"/>
  <c r="J34" i="52" s="1"/>
  <c r="F34" i="52"/>
  <c r="H33" i="52"/>
  <c r="I33" i="52" s="1"/>
  <c r="F33" i="52"/>
  <c r="H32" i="52"/>
  <c r="I32" i="52" s="1"/>
  <c r="K32" i="52" s="1"/>
  <c r="L32" i="52" s="1"/>
  <c r="F32" i="52"/>
  <c r="H31" i="52"/>
  <c r="I31" i="52" s="1"/>
  <c r="J31" i="52" s="1"/>
  <c r="F31" i="52"/>
  <c r="H30" i="52"/>
  <c r="I30" i="52" s="1"/>
  <c r="J30" i="52" s="1"/>
  <c r="F30" i="52"/>
  <c r="H29" i="52"/>
  <c r="I29" i="52" s="1"/>
  <c r="J29" i="52" s="1"/>
  <c r="F29" i="52"/>
  <c r="H28" i="52"/>
  <c r="I28" i="52" s="1"/>
  <c r="F28" i="52"/>
  <c r="H27" i="52"/>
  <c r="I27" i="52" s="1"/>
  <c r="F27" i="52"/>
  <c r="H26" i="52"/>
  <c r="I26" i="52" s="1"/>
  <c r="K26" i="52" s="1"/>
  <c r="L26" i="52" s="1"/>
  <c r="F26" i="52"/>
  <c r="H25" i="52"/>
  <c r="I25" i="52" s="1"/>
  <c r="J25" i="52" s="1"/>
  <c r="F25" i="52"/>
  <c r="H24" i="52"/>
  <c r="I24" i="52" s="1"/>
  <c r="K24" i="52" s="1"/>
  <c r="L24" i="52" s="1"/>
  <c r="F24" i="52"/>
  <c r="H23" i="52"/>
  <c r="I23" i="52" s="1"/>
  <c r="K23" i="52" s="1"/>
  <c r="L23" i="52" s="1"/>
  <c r="F23" i="52"/>
  <c r="H22" i="52"/>
  <c r="I22" i="52" s="1"/>
  <c r="K22" i="52" s="1"/>
  <c r="L22" i="52" s="1"/>
  <c r="F22" i="52"/>
  <c r="H21" i="52"/>
  <c r="I21" i="52" s="1"/>
  <c r="K21" i="52" s="1"/>
  <c r="L21" i="52" s="1"/>
  <c r="F21" i="52"/>
  <c r="H20" i="52"/>
  <c r="I20" i="52" s="1"/>
  <c r="F20" i="52"/>
  <c r="H19" i="52"/>
  <c r="I19" i="52" s="1"/>
  <c r="F19" i="52"/>
  <c r="H18" i="52"/>
  <c r="I18" i="52" s="1"/>
  <c r="K18" i="52" s="1"/>
  <c r="L18" i="52" s="1"/>
  <c r="F18" i="52"/>
  <c r="H17" i="52"/>
  <c r="I17" i="52" s="1"/>
  <c r="K17" i="52" s="1"/>
  <c r="L17" i="52" s="1"/>
  <c r="F17" i="52"/>
  <c r="H16" i="52"/>
  <c r="I16" i="52" s="1"/>
  <c r="F16" i="52"/>
  <c r="H15" i="52"/>
  <c r="I15" i="52" s="1"/>
  <c r="K15" i="52" s="1"/>
  <c r="L15" i="52" s="1"/>
  <c r="F15" i="52"/>
  <c r="H14" i="52"/>
  <c r="I14" i="52" s="1"/>
  <c r="K14" i="52" s="1"/>
  <c r="L14" i="52" s="1"/>
  <c r="F14" i="52"/>
  <c r="H13" i="52"/>
  <c r="I13" i="52" s="1"/>
  <c r="F13" i="52"/>
  <c r="H12" i="52"/>
  <c r="I12" i="52" s="1"/>
  <c r="F12" i="52"/>
  <c r="H11" i="52"/>
  <c r="I11" i="52" s="1"/>
  <c r="J11" i="52" s="1"/>
  <c r="F11" i="52"/>
  <c r="H10" i="52"/>
  <c r="I10" i="52" s="1"/>
  <c r="J10" i="52" s="1"/>
  <c r="F10" i="52"/>
  <c r="H9" i="52"/>
  <c r="I9" i="52" s="1"/>
  <c r="F9" i="52"/>
  <c r="H8" i="52"/>
  <c r="I8" i="52" s="1"/>
  <c r="K8" i="52" s="1"/>
  <c r="L8" i="52" s="1"/>
  <c r="F8" i="52"/>
  <c r="H7" i="52"/>
  <c r="I7" i="52" s="1"/>
  <c r="K7" i="52" s="1"/>
  <c r="L7" i="52" s="1"/>
  <c r="F7" i="52"/>
  <c r="H6" i="52"/>
  <c r="I6" i="52" s="1"/>
  <c r="K6" i="52" s="1"/>
  <c r="L6" i="52" s="1"/>
  <c r="F6" i="52"/>
  <c r="H5" i="52"/>
  <c r="I5" i="52" s="1"/>
  <c r="F5" i="52"/>
  <c r="P43" i="51"/>
  <c r="H43" i="51"/>
  <c r="I43" i="51" s="1"/>
  <c r="F43" i="51"/>
  <c r="H42" i="51"/>
  <c r="I42" i="51" s="1"/>
  <c r="J42" i="51" s="1"/>
  <c r="F42" i="51"/>
  <c r="H41" i="51"/>
  <c r="I41" i="51" s="1"/>
  <c r="K41" i="51" s="1"/>
  <c r="L41" i="51" s="1"/>
  <c r="F41" i="51"/>
  <c r="H40" i="51"/>
  <c r="I40" i="51" s="1"/>
  <c r="J40" i="51" s="1"/>
  <c r="F40" i="51"/>
  <c r="H39" i="51"/>
  <c r="I39" i="51" s="1"/>
  <c r="K39" i="51" s="1"/>
  <c r="L39" i="51" s="1"/>
  <c r="F39" i="51"/>
  <c r="H38" i="51"/>
  <c r="I38" i="51" s="1"/>
  <c r="F38" i="51"/>
  <c r="H37" i="51"/>
  <c r="I37" i="51" s="1"/>
  <c r="K37" i="51" s="1"/>
  <c r="L37" i="51" s="1"/>
  <c r="F37" i="51"/>
  <c r="H36" i="51"/>
  <c r="I36" i="51" s="1"/>
  <c r="K36" i="51" s="1"/>
  <c r="L36" i="51" s="1"/>
  <c r="F36" i="51"/>
  <c r="H35" i="51"/>
  <c r="I35" i="51" s="1"/>
  <c r="F35" i="51"/>
  <c r="H34" i="51"/>
  <c r="I34" i="51" s="1"/>
  <c r="K34" i="51" s="1"/>
  <c r="L34" i="51" s="1"/>
  <c r="F34" i="51"/>
  <c r="H33" i="51"/>
  <c r="I33" i="51" s="1"/>
  <c r="K33" i="51" s="1"/>
  <c r="L33" i="51" s="1"/>
  <c r="F33" i="51"/>
  <c r="H32" i="51"/>
  <c r="I32" i="51" s="1"/>
  <c r="J32" i="51" s="1"/>
  <c r="F32" i="51"/>
  <c r="H31" i="51"/>
  <c r="I31" i="51" s="1"/>
  <c r="K31" i="51" s="1"/>
  <c r="L31" i="51" s="1"/>
  <c r="F31" i="51"/>
  <c r="H30" i="51"/>
  <c r="I30" i="51" s="1"/>
  <c r="F30" i="51"/>
  <c r="H29" i="51"/>
  <c r="I29" i="51" s="1"/>
  <c r="K29" i="51" s="1"/>
  <c r="L29" i="51" s="1"/>
  <c r="F29" i="51"/>
  <c r="H28" i="51"/>
  <c r="I28" i="51" s="1"/>
  <c r="J28" i="51" s="1"/>
  <c r="F28" i="51"/>
  <c r="H27" i="51"/>
  <c r="I27" i="51" s="1"/>
  <c r="F27" i="51"/>
  <c r="H26" i="51"/>
  <c r="I26" i="51" s="1"/>
  <c r="J26" i="51" s="1"/>
  <c r="F26" i="51"/>
  <c r="H25" i="51"/>
  <c r="I25" i="51" s="1"/>
  <c r="K25" i="51" s="1"/>
  <c r="L25" i="51" s="1"/>
  <c r="F25" i="51"/>
  <c r="H24" i="51"/>
  <c r="I24" i="51" s="1"/>
  <c r="J24" i="51" s="1"/>
  <c r="F24" i="51"/>
  <c r="H23" i="51"/>
  <c r="I23" i="51" s="1"/>
  <c r="K23" i="51" s="1"/>
  <c r="L23" i="51" s="1"/>
  <c r="F23" i="51"/>
  <c r="H22" i="51"/>
  <c r="I22" i="51" s="1"/>
  <c r="F22" i="51"/>
  <c r="H21" i="51"/>
  <c r="I21" i="51" s="1"/>
  <c r="J21" i="51" s="1"/>
  <c r="F21" i="51"/>
  <c r="H20" i="51"/>
  <c r="I20" i="51" s="1"/>
  <c r="K20" i="51" s="1"/>
  <c r="L20" i="51" s="1"/>
  <c r="F20" i="51"/>
  <c r="H19" i="51"/>
  <c r="I19" i="51" s="1"/>
  <c r="F19" i="51"/>
  <c r="H18" i="51"/>
  <c r="I18" i="51" s="1"/>
  <c r="J18" i="51" s="1"/>
  <c r="F18" i="51"/>
  <c r="H17" i="51"/>
  <c r="I17" i="51" s="1"/>
  <c r="J17" i="51" s="1"/>
  <c r="F17" i="51"/>
  <c r="H16" i="51"/>
  <c r="I16" i="51" s="1"/>
  <c r="F16" i="51"/>
  <c r="H15" i="51"/>
  <c r="I15" i="51" s="1"/>
  <c r="K15" i="51" s="1"/>
  <c r="L15" i="51" s="1"/>
  <c r="F15" i="51"/>
  <c r="H14" i="51"/>
  <c r="I14" i="51" s="1"/>
  <c r="K14" i="51" s="1"/>
  <c r="L14" i="51" s="1"/>
  <c r="F14" i="51"/>
  <c r="H13" i="51"/>
  <c r="I13" i="51" s="1"/>
  <c r="F13" i="51"/>
  <c r="H12" i="51"/>
  <c r="I12" i="51" s="1"/>
  <c r="F12" i="51"/>
  <c r="H11" i="51"/>
  <c r="I11" i="51" s="1"/>
  <c r="K11" i="51" s="1"/>
  <c r="L11" i="51" s="1"/>
  <c r="F11" i="51"/>
  <c r="H10" i="51"/>
  <c r="I10" i="51" s="1"/>
  <c r="K10" i="51" s="1"/>
  <c r="L10" i="51" s="1"/>
  <c r="F10" i="51"/>
  <c r="H9" i="51"/>
  <c r="I9" i="51" s="1"/>
  <c r="J9" i="51" s="1"/>
  <c r="F9" i="51"/>
  <c r="H8" i="51"/>
  <c r="I8" i="51" s="1"/>
  <c r="K8" i="51" s="1"/>
  <c r="L8" i="51" s="1"/>
  <c r="F8" i="51"/>
  <c r="H7" i="51"/>
  <c r="I7" i="51" s="1"/>
  <c r="K7" i="51" s="1"/>
  <c r="L7" i="51" s="1"/>
  <c r="F7" i="51"/>
  <c r="H6" i="51"/>
  <c r="I6" i="51" s="1"/>
  <c r="K6" i="51" s="1"/>
  <c r="L6" i="51" s="1"/>
  <c r="F6" i="51"/>
  <c r="H5" i="51"/>
  <c r="I5" i="51" s="1"/>
  <c r="F5" i="51"/>
  <c r="P43" i="50"/>
  <c r="H43" i="50"/>
  <c r="I43" i="50" s="1"/>
  <c r="F43" i="50"/>
  <c r="H42" i="50"/>
  <c r="I42" i="50" s="1"/>
  <c r="K42" i="50" s="1"/>
  <c r="L42" i="50" s="1"/>
  <c r="F42" i="50"/>
  <c r="H41" i="50"/>
  <c r="I41" i="50" s="1"/>
  <c r="K41" i="50" s="1"/>
  <c r="L41" i="50" s="1"/>
  <c r="F41" i="50"/>
  <c r="H40" i="50"/>
  <c r="I40" i="50" s="1"/>
  <c r="K40" i="50" s="1"/>
  <c r="L40" i="50" s="1"/>
  <c r="F40" i="50"/>
  <c r="H39" i="50"/>
  <c r="I39" i="50" s="1"/>
  <c r="K39" i="50" s="1"/>
  <c r="L39" i="50" s="1"/>
  <c r="F39" i="50"/>
  <c r="H38" i="50"/>
  <c r="I38" i="50" s="1"/>
  <c r="K38" i="50" s="1"/>
  <c r="L38" i="50" s="1"/>
  <c r="F38" i="50"/>
  <c r="H37" i="50"/>
  <c r="I37" i="50" s="1"/>
  <c r="K37" i="50" s="1"/>
  <c r="L37" i="50" s="1"/>
  <c r="F37" i="50"/>
  <c r="H36" i="50"/>
  <c r="I36" i="50" s="1"/>
  <c r="J36" i="50" s="1"/>
  <c r="F36" i="50"/>
  <c r="H35" i="50"/>
  <c r="I35" i="50" s="1"/>
  <c r="J35" i="50" s="1"/>
  <c r="F35" i="50"/>
  <c r="H34" i="50"/>
  <c r="I34" i="50" s="1"/>
  <c r="J34" i="50" s="1"/>
  <c r="F34" i="50"/>
  <c r="H33" i="50"/>
  <c r="I33" i="50" s="1"/>
  <c r="F33" i="50"/>
  <c r="H32" i="50"/>
  <c r="I32" i="50" s="1"/>
  <c r="J32" i="50" s="1"/>
  <c r="F32" i="50"/>
  <c r="H31" i="50"/>
  <c r="I31" i="50" s="1"/>
  <c r="J31" i="50" s="1"/>
  <c r="F31" i="50"/>
  <c r="H30" i="50"/>
  <c r="I30" i="50" s="1"/>
  <c r="J30" i="50" s="1"/>
  <c r="F30" i="50"/>
  <c r="H29" i="50"/>
  <c r="I29" i="50" s="1"/>
  <c r="F29" i="50"/>
  <c r="H28" i="50"/>
  <c r="I28" i="50" s="1"/>
  <c r="J28" i="50" s="1"/>
  <c r="F28" i="50"/>
  <c r="H27" i="50"/>
  <c r="I27" i="50" s="1"/>
  <c r="F27" i="50"/>
  <c r="H26" i="50"/>
  <c r="I26" i="50" s="1"/>
  <c r="J26" i="50" s="1"/>
  <c r="F26" i="50"/>
  <c r="H25" i="50"/>
  <c r="I25" i="50" s="1"/>
  <c r="K25" i="50" s="1"/>
  <c r="L25" i="50" s="1"/>
  <c r="F25" i="50"/>
  <c r="H24" i="50"/>
  <c r="I24" i="50" s="1"/>
  <c r="K24" i="50" s="1"/>
  <c r="L24" i="50" s="1"/>
  <c r="F24" i="50"/>
  <c r="H23" i="50"/>
  <c r="I23" i="50" s="1"/>
  <c r="J23" i="50" s="1"/>
  <c r="F23" i="50"/>
  <c r="H22" i="50"/>
  <c r="I22" i="50" s="1"/>
  <c r="J22" i="50" s="1"/>
  <c r="F22" i="50"/>
  <c r="H21" i="50"/>
  <c r="I21" i="50" s="1"/>
  <c r="J21" i="50" s="1"/>
  <c r="F21" i="50"/>
  <c r="H20" i="50"/>
  <c r="I20" i="50" s="1"/>
  <c r="J20" i="50" s="1"/>
  <c r="F20" i="50"/>
  <c r="H19" i="50"/>
  <c r="I19" i="50" s="1"/>
  <c r="K19" i="50" s="1"/>
  <c r="L19" i="50" s="1"/>
  <c r="F19" i="50"/>
  <c r="H18" i="50"/>
  <c r="I18" i="50" s="1"/>
  <c r="J18" i="50" s="1"/>
  <c r="F18" i="50"/>
  <c r="H17" i="50"/>
  <c r="I17" i="50" s="1"/>
  <c r="K17" i="50" s="1"/>
  <c r="L17" i="50" s="1"/>
  <c r="F17" i="50"/>
  <c r="H16" i="50"/>
  <c r="I16" i="50" s="1"/>
  <c r="J16" i="50" s="1"/>
  <c r="F16" i="50"/>
  <c r="H15" i="50"/>
  <c r="I15" i="50" s="1"/>
  <c r="F15" i="50"/>
  <c r="H14" i="50"/>
  <c r="I14" i="50" s="1"/>
  <c r="F14" i="50"/>
  <c r="H13" i="50"/>
  <c r="I13" i="50" s="1"/>
  <c r="J13" i="50" s="1"/>
  <c r="F13" i="50"/>
  <c r="H12" i="50"/>
  <c r="I12" i="50" s="1"/>
  <c r="J12" i="50" s="1"/>
  <c r="F12" i="50"/>
  <c r="H11" i="50"/>
  <c r="I11" i="50" s="1"/>
  <c r="J11" i="50" s="1"/>
  <c r="F11" i="50"/>
  <c r="H10" i="50"/>
  <c r="I10" i="50" s="1"/>
  <c r="K10" i="50" s="1"/>
  <c r="L10" i="50" s="1"/>
  <c r="F10" i="50"/>
  <c r="H9" i="50"/>
  <c r="I9" i="50" s="1"/>
  <c r="F9" i="50"/>
  <c r="H8" i="50"/>
  <c r="I8" i="50" s="1"/>
  <c r="F8" i="50"/>
  <c r="H7" i="50"/>
  <c r="I7" i="50" s="1"/>
  <c r="K7" i="50" s="1"/>
  <c r="L7" i="50" s="1"/>
  <c r="F7" i="50"/>
  <c r="H6" i="50"/>
  <c r="I6" i="50" s="1"/>
  <c r="K6" i="50" s="1"/>
  <c r="L6" i="50" s="1"/>
  <c r="F6" i="50"/>
  <c r="H5" i="50"/>
  <c r="I5" i="50" s="1"/>
  <c r="F5" i="50"/>
  <c r="P43" i="49"/>
  <c r="H43" i="49"/>
  <c r="I43" i="49" s="1"/>
  <c r="F43" i="49"/>
  <c r="H42" i="49"/>
  <c r="I42" i="49" s="1"/>
  <c r="F42" i="49"/>
  <c r="H41" i="49"/>
  <c r="I41" i="49" s="1"/>
  <c r="J41" i="49" s="1"/>
  <c r="F41" i="49"/>
  <c r="H40" i="49"/>
  <c r="I40" i="49" s="1"/>
  <c r="K40" i="49" s="1"/>
  <c r="L40" i="49" s="1"/>
  <c r="F40" i="49"/>
  <c r="H39" i="49"/>
  <c r="I39" i="49" s="1"/>
  <c r="F39" i="49"/>
  <c r="H38" i="49"/>
  <c r="I38" i="49" s="1"/>
  <c r="J38" i="49" s="1"/>
  <c r="F38" i="49"/>
  <c r="H37" i="49"/>
  <c r="I37" i="49" s="1"/>
  <c r="K37" i="49" s="1"/>
  <c r="L37" i="49" s="1"/>
  <c r="F37" i="49"/>
  <c r="H36" i="49"/>
  <c r="I36" i="49" s="1"/>
  <c r="J36" i="49" s="1"/>
  <c r="F36" i="49"/>
  <c r="H35" i="49"/>
  <c r="I35" i="49" s="1"/>
  <c r="F35" i="49"/>
  <c r="H34" i="49"/>
  <c r="I34" i="49" s="1"/>
  <c r="F34" i="49"/>
  <c r="H33" i="49"/>
  <c r="I33" i="49" s="1"/>
  <c r="J33" i="49" s="1"/>
  <c r="F33" i="49"/>
  <c r="H32" i="49"/>
  <c r="I32" i="49" s="1"/>
  <c r="J32" i="49" s="1"/>
  <c r="F32" i="49"/>
  <c r="H31" i="49"/>
  <c r="I31" i="49" s="1"/>
  <c r="F31" i="49"/>
  <c r="H30" i="49"/>
  <c r="I30" i="49" s="1"/>
  <c r="K30" i="49" s="1"/>
  <c r="L30" i="49" s="1"/>
  <c r="F30" i="49"/>
  <c r="H29" i="49"/>
  <c r="I29" i="49" s="1"/>
  <c r="K29" i="49" s="1"/>
  <c r="L29" i="49" s="1"/>
  <c r="F29" i="49"/>
  <c r="H28" i="49"/>
  <c r="I28" i="49" s="1"/>
  <c r="J28" i="49" s="1"/>
  <c r="F28" i="49"/>
  <c r="H27" i="49"/>
  <c r="I27" i="49" s="1"/>
  <c r="K27" i="49" s="1"/>
  <c r="L27" i="49" s="1"/>
  <c r="F27" i="49"/>
  <c r="H26" i="49"/>
  <c r="I26" i="49" s="1"/>
  <c r="K26" i="49" s="1"/>
  <c r="L26" i="49" s="1"/>
  <c r="F26" i="49"/>
  <c r="H25" i="49"/>
  <c r="I25" i="49" s="1"/>
  <c r="K25" i="49" s="1"/>
  <c r="L25" i="49" s="1"/>
  <c r="F25" i="49"/>
  <c r="H24" i="49"/>
  <c r="I24" i="49" s="1"/>
  <c r="J24" i="49" s="1"/>
  <c r="F24" i="49"/>
  <c r="H23" i="49"/>
  <c r="I23" i="49" s="1"/>
  <c r="K23" i="49" s="1"/>
  <c r="L23" i="49" s="1"/>
  <c r="F23" i="49"/>
  <c r="H22" i="49"/>
  <c r="I22" i="49" s="1"/>
  <c r="K22" i="49" s="1"/>
  <c r="L22" i="49" s="1"/>
  <c r="F22" i="49"/>
  <c r="H21" i="49"/>
  <c r="I21" i="49" s="1"/>
  <c r="K21" i="49" s="1"/>
  <c r="L21" i="49" s="1"/>
  <c r="F21" i="49"/>
  <c r="H20" i="49"/>
  <c r="I20" i="49" s="1"/>
  <c r="F20" i="49"/>
  <c r="H19" i="49"/>
  <c r="I19" i="49" s="1"/>
  <c r="J19" i="49" s="1"/>
  <c r="F19" i="49"/>
  <c r="H18" i="49"/>
  <c r="I18" i="49" s="1"/>
  <c r="F18" i="49"/>
  <c r="H17" i="49"/>
  <c r="I17" i="49" s="1"/>
  <c r="J17" i="49" s="1"/>
  <c r="F17" i="49"/>
  <c r="H16" i="49"/>
  <c r="I16" i="49" s="1"/>
  <c r="K16" i="49" s="1"/>
  <c r="L16" i="49" s="1"/>
  <c r="F16" i="49"/>
  <c r="H15" i="49"/>
  <c r="I15" i="49" s="1"/>
  <c r="J15" i="49" s="1"/>
  <c r="F15" i="49"/>
  <c r="H14" i="49"/>
  <c r="I14" i="49" s="1"/>
  <c r="F14" i="49"/>
  <c r="H13" i="49"/>
  <c r="I13" i="49" s="1"/>
  <c r="K13" i="49" s="1"/>
  <c r="L13" i="49" s="1"/>
  <c r="F13" i="49"/>
  <c r="H12" i="49"/>
  <c r="I12" i="49" s="1"/>
  <c r="F12" i="49"/>
  <c r="H11" i="49"/>
  <c r="I11" i="49" s="1"/>
  <c r="K11" i="49" s="1"/>
  <c r="L11" i="49" s="1"/>
  <c r="F11" i="49"/>
  <c r="H10" i="49"/>
  <c r="I10" i="49" s="1"/>
  <c r="K10" i="49" s="1"/>
  <c r="L10" i="49" s="1"/>
  <c r="F10" i="49"/>
  <c r="H9" i="49"/>
  <c r="I9" i="49" s="1"/>
  <c r="J9" i="49" s="1"/>
  <c r="F9" i="49"/>
  <c r="H8" i="49"/>
  <c r="I8" i="49" s="1"/>
  <c r="F8" i="49"/>
  <c r="H7" i="49"/>
  <c r="I7" i="49" s="1"/>
  <c r="K7" i="49" s="1"/>
  <c r="L7" i="49" s="1"/>
  <c r="F7" i="49"/>
  <c r="H6" i="49"/>
  <c r="I6" i="49" s="1"/>
  <c r="F6" i="49"/>
  <c r="H5" i="49"/>
  <c r="I5" i="49" s="1"/>
  <c r="K5" i="49" s="1"/>
  <c r="L5" i="49" s="1"/>
  <c r="F5" i="49"/>
  <c r="P43" i="48"/>
  <c r="H43" i="48"/>
  <c r="I43" i="48" s="1"/>
  <c r="K43" i="48" s="1"/>
  <c r="L43" i="48" s="1"/>
  <c r="F43" i="48"/>
  <c r="H42" i="48"/>
  <c r="I42" i="48" s="1"/>
  <c r="F42" i="48"/>
  <c r="H41" i="48"/>
  <c r="I41" i="48" s="1"/>
  <c r="J41" i="48" s="1"/>
  <c r="F41" i="48"/>
  <c r="H40" i="48"/>
  <c r="I40" i="48" s="1"/>
  <c r="F40" i="48"/>
  <c r="H39" i="48"/>
  <c r="I39" i="48" s="1"/>
  <c r="K39" i="48" s="1"/>
  <c r="L39" i="48" s="1"/>
  <c r="F39" i="48"/>
  <c r="H38" i="48"/>
  <c r="I38" i="48" s="1"/>
  <c r="F38" i="48"/>
  <c r="H37" i="48"/>
  <c r="I37" i="48" s="1"/>
  <c r="J37" i="48" s="1"/>
  <c r="F37" i="48"/>
  <c r="H36" i="48"/>
  <c r="I36" i="48" s="1"/>
  <c r="K36" i="48" s="1"/>
  <c r="L36" i="48" s="1"/>
  <c r="F36" i="48"/>
  <c r="H35" i="48"/>
  <c r="I35" i="48" s="1"/>
  <c r="K35" i="48" s="1"/>
  <c r="L35" i="48" s="1"/>
  <c r="F35" i="48"/>
  <c r="H34" i="48"/>
  <c r="I34" i="48" s="1"/>
  <c r="F34" i="48"/>
  <c r="H33" i="48"/>
  <c r="I33" i="48" s="1"/>
  <c r="F33" i="48"/>
  <c r="H32" i="48"/>
  <c r="I32" i="48" s="1"/>
  <c r="K32" i="48" s="1"/>
  <c r="L32" i="48" s="1"/>
  <c r="F32" i="48"/>
  <c r="H31" i="48"/>
  <c r="I31" i="48" s="1"/>
  <c r="J31" i="48" s="1"/>
  <c r="F31" i="48"/>
  <c r="H30" i="48"/>
  <c r="I30" i="48" s="1"/>
  <c r="J30" i="48" s="1"/>
  <c r="F30" i="48"/>
  <c r="H29" i="48"/>
  <c r="I29" i="48" s="1"/>
  <c r="J29" i="48" s="1"/>
  <c r="F29" i="48"/>
  <c r="H28" i="48"/>
  <c r="I28" i="48" s="1"/>
  <c r="J28" i="48" s="1"/>
  <c r="F28" i="48"/>
  <c r="H27" i="48"/>
  <c r="I27" i="48" s="1"/>
  <c r="F27" i="48"/>
  <c r="H26" i="48"/>
  <c r="I26" i="48" s="1"/>
  <c r="J26" i="48" s="1"/>
  <c r="F26" i="48"/>
  <c r="H25" i="48"/>
  <c r="I25" i="48" s="1"/>
  <c r="F25" i="48"/>
  <c r="H24" i="48"/>
  <c r="I24" i="48" s="1"/>
  <c r="F24" i="48"/>
  <c r="H23" i="48"/>
  <c r="I23" i="48" s="1"/>
  <c r="J23" i="48" s="1"/>
  <c r="F23" i="48"/>
  <c r="H22" i="48"/>
  <c r="I22" i="48" s="1"/>
  <c r="K22" i="48" s="1"/>
  <c r="L22" i="48" s="1"/>
  <c r="F22" i="48"/>
  <c r="H21" i="48"/>
  <c r="I21" i="48" s="1"/>
  <c r="K21" i="48" s="1"/>
  <c r="L21" i="48" s="1"/>
  <c r="F21" i="48"/>
  <c r="H20" i="48"/>
  <c r="I20" i="48" s="1"/>
  <c r="F20" i="48"/>
  <c r="H19" i="48"/>
  <c r="I19" i="48" s="1"/>
  <c r="J19" i="48" s="1"/>
  <c r="F19" i="48"/>
  <c r="H18" i="48"/>
  <c r="I18" i="48" s="1"/>
  <c r="J18" i="48" s="1"/>
  <c r="F18" i="48"/>
  <c r="H17" i="48"/>
  <c r="I17" i="48" s="1"/>
  <c r="K17" i="48" s="1"/>
  <c r="L17" i="48" s="1"/>
  <c r="F17" i="48"/>
  <c r="H16" i="48"/>
  <c r="I16" i="48" s="1"/>
  <c r="J16" i="48" s="1"/>
  <c r="F16" i="48"/>
  <c r="H15" i="48"/>
  <c r="I15" i="48" s="1"/>
  <c r="J15" i="48" s="1"/>
  <c r="F15" i="48"/>
  <c r="H14" i="48"/>
  <c r="I14" i="48" s="1"/>
  <c r="K14" i="48" s="1"/>
  <c r="L14" i="48" s="1"/>
  <c r="F14" i="48"/>
  <c r="H13" i="48"/>
  <c r="I13" i="48" s="1"/>
  <c r="K13" i="48" s="1"/>
  <c r="L13" i="48" s="1"/>
  <c r="F13" i="48"/>
  <c r="H12" i="48"/>
  <c r="I12" i="48" s="1"/>
  <c r="K12" i="48" s="1"/>
  <c r="L12" i="48" s="1"/>
  <c r="F12" i="48"/>
  <c r="H11" i="48"/>
  <c r="I11" i="48" s="1"/>
  <c r="F11" i="48"/>
  <c r="H10" i="48"/>
  <c r="I10" i="48" s="1"/>
  <c r="F10" i="48"/>
  <c r="H9" i="48"/>
  <c r="I9" i="48" s="1"/>
  <c r="K9" i="48" s="1"/>
  <c r="L9" i="48" s="1"/>
  <c r="F9" i="48"/>
  <c r="H8" i="48"/>
  <c r="I8" i="48" s="1"/>
  <c r="K8" i="48" s="1"/>
  <c r="L8" i="48" s="1"/>
  <c r="F8" i="48"/>
  <c r="H7" i="48"/>
  <c r="I7" i="48" s="1"/>
  <c r="K7" i="48" s="1"/>
  <c r="L7" i="48" s="1"/>
  <c r="F7" i="48"/>
  <c r="H6" i="48"/>
  <c r="I6" i="48" s="1"/>
  <c r="K6" i="48" s="1"/>
  <c r="L6" i="48" s="1"/>
  <c r="F6" i="48"/>
  <c r="H5" i="48"/>
  <c r="I5" i="48" s="1"/>
  <c r="K5" i="48" s="1"/>
  <c r="L5" i="48" s="1"/>
  <c r="F5" i="48"/>
  <c r="P43" i="47"/>
  <c r="H43" i="47"/>
  <c r="I43" i="47" s="1"/>
  <c r="F43" i="47"/>
  <c r="H42" i="47"/>
  <c r="I42" i="47" s="1"/>
  <c r="J42" i="47" s="1"/>
  <c r="F42" i="47"/>
  <c r="H41" i="47"/>
  <c r="I41" i="47" s="1"/>
  <c r="J41" i="47" s="1"/>
  <c r="F41" i="47"/>
  <c r="H40" i="47"/>
  <c r="I40" i="47" s="1"/>
  <c r="F40" i="47"/>
  <c r="H39" i="47"/>
  <c r="I39" i="47" s="1"/>
  <c r="J39" i="47" s="1"/>
  <c r="F39" i="47"/>
  <c r="H38" i="47"/>
  <c r="I38" i="47" s="1"/>
  <c r="F38" i="47"/>
  <c r="H37" i="47"/>
  <c r="I37" i="47" s="1"/>
  <c r="F37" i="47"/>
  <c r="H36" i="47"/>
  <c r="I36" i="47" s="1"/>
  <c r="J36" i="47" s="1"/>
  <c r="F36" i="47"/>
  <c r="H35" i="47"/>
  <c r="I35" i="47" s="1"/>
  <c r="J35" i="47" s="1"/>
  <c r="F35" i="47"/>
  <c r="H34" i="47"/>
  <c r="I34" i="47" s="1"/>
  <c r="J34" i="47" s="1"/>
  <c r="F34" i="47"/>
  <c r="H33" i="47"/>
  <c r="I33" i="47" s="1"/>
  <c r="F33" i="47"/>
  <c r="H32" i="47"/>
  <c r="I32" i="47" s="1"/>
  <c r="J32" i="47" s="1"/>
  <c r="F32" i="47"/>
  <c r="H31" i="47"/>
  <c r="I31" i="47" s="1"/>
  <c r="J31" i="47" s="1"/>
  <c r="F31" i="47"/>
  <c r="H30" i="47"/>
  <c r="I30" i="47" s="1"/>
  <c r="K30" i="47" s="1"/>
  <c r="L30" i="47" s="1"/>
  <c r="F30" i="47"/>
  <c r="H29" i="47"/>
  <c r="I29" i="47" s="1"/>
  <c r="F29" i="47"/>
  <c r="H28" i="47"/>
  <c r="I28" i="47" s="1"/>
  <c r="K28" i="47" s="1"/>
  <c r="L28" i="47" s="1"/>
  <c r="F28" i="47"/>
  <c r="H27" i="47"/>
  <c r="I27" i="47" s="1"/>
  <c r="F27" i="47"/>
  <c r="H26" i="47"/>
  <c r="I26" i="47" s="1"/>
  <c r="J26" i="47" s="1"/>
  <c r="F26" i="47"/>
  <c r="H25" i="47"/>
  <c r="I25" i="47" s="1"/>
  <c r="K25" i="47" s="1"/>
  <c r="L25" i="47" s="1"/>
  <c r="F25" i="47"/>
  <c r="H24" i="47"/>
  <c r="I24" i="47" s="1"/>
  <c r="J24" i="47" s="1"/>
  <c r="F24" i="47"/>
  <c r="H23" i="47"/>
  <c r="I23" i="47" s="1"/>
  <c r="F23" i="47"/>
  <c r="H22" i="47"/>
  <c r="I22" i="47" s="1"/>
  <c r="K22" i="47" s="1"/>
  <c r="L22" i="47" s="1"/>
  <c r="F22" i="47"/>
  <c r="H21" i="47"/>
  <c r="I21" i="47" s="1"/>
  <c r="F21" i="47"/>
  <c r="H20" i="47"/>
  <c r="I20" i="47" s="1"/>
  <c r="J20" i="47" s="1"/>
  <c r="F20" i="47"/>
  <c r="H19" i="47"/>
  <c r="I19" i="47" s="1"/>
  <c r="F19" i="47"/>
  <c r="H18" i="47"/>
  <c r="I18" i="47" s="1"/>
  <c r="F18" i="47"/>
  <c r="H17" i="47"/>
  <c r="I17" i="47" s="1"/>
  <c r="F17" i="47"/>
  <c r="H16" i="47"/>
  <c r="I16" i="47" s="1"/>
  <c r="J16" i="47" s="1"/>
  <c r="F16" i="47"/>
  <c r="H15" i="47"/>
  <c r="I15" i="47" s="1"/>
  <c r="K15" i="47" s="1"/>
  <c r="L15" i="47" s="1"/>
  <c r="F15" i="47"/>
  <c r="H14" i="47"/>
  <c r="I14" i="47" s="1"/>
  <c r="J14" i="47" s="1"/>
  <c r="F14" i="47"/>
  <c r="H13" i="47"/>
  <c r="I13" i="47" s="1"/>
  <c r="F13" i="47"/>
  <c r="H12" i="47"/>
  <c r="I12" i="47" s="1"/>
  <c r="J12" i="47" s="1"/>
  <c r="F12" i="47"/>
  <c r="H11" i="47"/>
  <c r="I11" i="47" s="1"/>
  <c r="J11" i="47" s="1"/>
  <c r="F11" i="47"/>
  <c r="H10" i="47"/>
  <c r="I10" i="47" s="1"/>
  <c r="J10" i="47" s="1"/>
  <c r="F10" i="47"/>
  <c r="H9" i="47"/>
  <c r="I9" i="47" s="1"/>
  <c r="F9" i="47"/>
  <c r="H8" i="47"/>
  <c r="I8" i="47" s="1"/>
  <c r="K8" i="47" s="1"/>
  <c r="L8" i="47" s="1"/>
  <c r="F8" i="47"/>
  <c r="H7" i="47"/>
  <c r="I7" i="47" s="1"/>
  <c r="F7" i="47"/>
  <c r="H6" i="47"/>
  <c r="I6" i="47" s="1"/>
  <c r="J6" i="47" s="1"/>
  <c r="F6" i="47"/>
  <c r="H5" i="47"/>
  <c r="I5" i="47" s="1"/>
  <c r="K5" i="47" s="1"/>
  <c r="L5" i="47" s="1"/>
  <c r="F5" i="47"/>
  <c r="P43" i="46"/>
  <c r="H43" i="46"/>
  <c r="I43" i="46" s="1"/>
  <c r="J43" i="46" s="1"/>
  <c r="F43" i="46"/>
  <c r="H42" i="46"/>
  <c r="I42" i="46" s="1"/>
  <c r="J42" i="46" s="1"/>
  <c r="F42" i="46"/>
  <c r="H41" i="46"/>
  <c r="I41" i="46" s="1"/>
  <c r="F41" i="46"/>
  <c r="H40" i="46"/>
  <c r="I40" i="46" s="1"/>
  <c r="F40" i="46"/>
  <c r="H39" i="46"/>
  <c r="I39" i="46" s="1"/>
  <c r="F39" i="46"/>
  <c r="H38" i="46"/>
  <c r="I38" i="46" s="1"/>
  <c r="K38" i="46" s="1"/>
  <c r="L38" i="46" s="1"/>
  <c r="F38" i="46"/>
  <c r="H37" i="46"/>
  <c r="I37" i="46" s="1"/>
  <c r="J37" i="46" s="1"/>
  <c r="F37" i="46"/>
  <c r="H36" i="46"/>
  <c r="I36" i="46" s="1"/>
  <c r="F36" i="46"/>
  <c r="H35" i="46"/>
  <c r="I35" i="46" s="1"/>
  <c r="F35" i="46"/>
  <c r="H34" i="46"/>
  <c r="I34" i="46" s="1"/>
  <c r="F34" i="46"/>
  <c r="H33" i="46"/>
  <c r="I33" i="46" s="1"/>
  <c r="K33" i="46" s="1"/>
  <c r="L33" i="46" s="1"/>
  <c r="F33" i="46"/>
  <c r="H32" i="46"/>
  <c r="I32" i="46" s="1"/>
  <c r="K32" i="46" s="1"/>
  <c r="L32" i="46" s="1"/>
  <c r="F32" i="46"/>
  <c r="H31" i="46"/>
  <c r="I31" i="46" s="1"/>
  <c r="J31" i="46" s="1"/>
  <c r="F31" i="46"/>
  <c r="H30" i="46"/>
  <c r="I30" i="46" s="1"/>
  <c r="F30" i="46"/>
  <c r="H29" i="46"/>
  <c r="I29" i="46" s="1"/>
  <c r="F29" i="46"/>
  <c r="H28" i="46"/>
  <c r="I28" i="46" s="1"/>
  <c r="F28" i="46"/>
  <c r="H27" i="46"/>
  <c r="I27" i="46" s="1"/>
  <c r="K27" i="46" s="1"/>
  <c r="L27" i="46" s="1"/>
  <c r="F27" i="46"/>
  <c r="H26" i="46"/>
  <c r="I26" i="46" s="1"/>
  <c r="F26" i="46"/>
  <c r="H25" i="46"/>
  <c r="I25" i="46" s="1"/>
  <c r="F25" i="46"/>
  <c r="H24" i="46"/>
  <c r="I24" i="46" s="1"/>
  <c r="F24" i="46"/>
  <c r="H23" i="46"/>
  <c r="I23" i="46" s="1"/>
  <c r="J23" i="46" s="1"/>
  <c r="F23" i="46"/>
  <c r="H22" i="46"/>
  <c r="I22" i="46" s="1"/>
  <c r="F22" i="46"/>
  <c r="H21" i="46"/>
  <c r="I21" i="46" s="1"/>
  <c r="K21" i="46" s="1"/>
  <c r="L21" i="46" s="1"/>
  <c r="F21" i="46"/>
  <c r="H20" i="46"/>
  <c r="I20" i="46" s="1"/>
  <c r="K20" i="46" s="1"/>
  <c r="L20" i="46" s="1"/>
  <c r="F20" i="46"/>
  <c r="H19" i="46"/>
  <c r="I19" i="46" s="1"/>
  <c r="K19" i="46" s="1"/>
  <c r="L19" i="46" s="1"/>
  <c r="F19" i="46"/>
  <c r="H18" i="46"/>
  <c r="I18" i="46" s="1"/>
  <c r="J18" i="46" s="1"/>
  <c r="F18" i="46"/>
  <c r="H17" i="46"/>
  <c r="I17" i="46" s="1"/>
  <c r="F17" i="46"/>
  <c r="H16" i="46"/>
  <c r="I16" i="46" s="1"/>
  <c r="F16" i="46"/>
  <c r="H15" i="46"/>
  <c r="I15" i="46" s="1"/>
  <c r="J15" i="46" s="1"/>
  <c r="F15" i="46"/>
  <c r="H14" i="46"/>
  <c r="I14" i="46" s="1"/>
  <c r="F14" i="46"/>
  <c r="H13" i="46"/>
  <c r="I13" i="46" s="1"/>
  <c r="K13" i="46" s="1"/>
  <c r="L13" i="46" s="1"/>
  <c r="F13" i="46"/>
  <c r="H12" i="46"/>
  <c r="I12" i="46" s="1"/>
  <c r="K12" i="46" s="1"/>
  <c r="L12" i="46" s="1"/>
  <c r="F12" i="46"/>
  <c r="H11" i="46"/>
  <c r="I11" i="46" s="1"/>
  <c r="J11" i="46" s="1"/>
  <c r="F11" i="46"/>
  <c r="H10" i="46"/>
  <c r="I10" i="46" s="1"/>
  <c r="F10" i="46"/>
  <c r="H9" i="46"/>
  <c r="I9" i="46" s="1"/>
  <c r="F9" i="46"/>
  <c r="H8" i="46"/>
  <c r="I8" i="46" s="1"/>
  <c r="F8" i="46"/>
  <c r="H7" i="46"/>
  <c r="I7" i="46" s="1"/>
  <c r="J7" i="46" s="1"/>
  <c r="F7" i="46"/>
  <c r="H6" i="46"/>
  <c r="I6" i="46" s="1"/>
  <c r="K6" i="46" s="1"/>
  <c r="L6" i="46" s="1"/>
  <c r="F6" i="46"/>
  <c r="H5" i="46"/>
  <c r="I5" i="46" s="1"/>
  <c r="F5" i="46"/>
  <c r="P43" i="45"/>
  <c r="H43" i="45"/>
  <c r="I43" i="45" s="1"/>
  <c r="F43" i="45"/>
  <c r="H42" i="45"/>
  <c r="I42" i="45" s="1"/>
  <c r="K42" i="45" s="1"/>
  <c r="L42" i="45" s="1"/>
  <c r="F42" i="45"/>
  <c r="H41" i="45"/>
  <c r="I41" i="45" s="1"/>
  <c r="J41" i="45" s="1"/>
  <c r="F41" i="45"/>
  <c r="H40" i="45"/>
  <c r="I40" i="45" s="1"/>
  <c r="J40" i="45" s="1"/>
  <c r="F40" i="45"/>
  <c r="H39" i="45"/>
  <c r="I39" i="45" s="1"/>
  <c r="J39" i="45" s="1"/>
  <c r="F39" i="45"/>
  <c r="H38" i="45"/>
  <c r="I38" i="45" s="1"/>
  <c r="K38" i="45" s="1"/>
  <c r="L38" i="45" s="1"/>
  <c r="F38" i="45"/>
  <c r="H37" i="45"/>
  <c r="I37" i="45" s="1"/>
  <c r="K37" i="45" s="1"/>
  <c r="L37" i="45" s="1"/>
  <c r="F37" i="45"/>
  <c r="H36" i="45"/>
  <c r="I36" i="45" s="1"/>
  <c r="F36" i="45"/>
  <c r="H35" i="45"/>
  <c r="I35" i="45" s="1"/>
  <c r="K35" i="45" s="1"/>
  <c r="L35" i="45" s="1"/>
  <c r="F35" i="45"/>
  <c r="H34" i="45"/>
  <c r="I34" i="45" s="1"/>
  <c r="K34" i="45" s="1"/>
  <c r="L34" i="45" s="1"/>
  <c r="F34" i="45"/>
  <c r="H33" i="45"/>
  <c r="I33" i="45" s="1"/>
  <c r="J33" i="45" s="1"/>
  <c r="F33" i="45"/>
  <c r="H32" i="45"/>
  <c r="I32" i="45" s="1"/>
  <c r="F32" i="45"/>
  <c r="H31" i="45"/>
  <c r="I31" i="45" s="1"/>
  <c r="F31" i="45"/>
  <c r="H30" i="45"/>
  <c r="I30" i="45" s="1"/>
  <c r="F30" i="45"/>
  <c r="H29" i="45"/>
  <c r="I29" i="45" s="1"/>
  <c r="K29" i="45" s="1"/>
  <c r="L29" i="45" s="1"/>
  <c r="F29" i="45"/>
  <c r="H28" i="45"/>
  <c r="I28" i="45" s="1"/>
  <c r="F28" i="45"/>
  <c r="H27" i="45"/>
  <c r="I27" i="45" s="1"/>
  <c r="K27" i="45" s="1"/>
  <c r="L27" i="45" s="1"/>
  <c r="F27" i="45"/>
  <c r="H26" i="45"/>
  <c r="I26" i="45" s="1"/>
  <c r="F26" i="45"/>
  <c r="H25" i="45"/>
  <c r="I25" i="45" s="1"/>
  <c r="J25" i="45" s="1"/>
  <c r="F25" i="45"/>
  <c r="H24" i="45"/>
  <c r="I24" i="45" s="1"/>
  <c r="K24" i="45" s="1"/>
  <c r="L24" i="45" s="1"/>
  <c r="F24" i="45"/>
  <c r="H23" i="45"/>
  <c r="I23" i="45" s="1"/>
  <c r="K23" i="45" s="1"/>
  <c r="L23" i="45" s="1"/>
  <c r="F23" i="45"/>
  <c r="H22" i="45"/>
  <c r="I22" i="45" s="1"/>
  <c r="F22" i="45"/>
  <c r="H21" i="45"/>
  <c r="I21" i="45" s="1"/>
  <c r="F21" i="45"/>
  <c r="H20" i="45"/>
  <c r="I20" i="45" s="1"/>
  <c r="F20" i="45"/>
  <c r="H19" i="45"/>
  <c r="I19" i="45" s="1"/>
  <c r="J19" i="45" s="1"/>
  <c r="F19" i="45"/>
  <c r="H18" i="45"/>
  <c r="I18" i="45" s="1"/>
  <c r="J18" i="45" s="1"/>
  <c r="F18" i="45"/>
  <c r="H17" i="45"/>
  <c r="I17" i="45" s="1"/>
  <c r="J17" i="45" s="1"/>
  <c r="F17" i="45"/>
  <c r="H16" i="45"/>
  <c r="I16" i="45" s="1"/>
  <c r="F16" i="45"/>
  <c r="H15" i="45"/>
  <c r="I15" i="45" s="1"/>
  <c r="K15" i="45" s="1"/>
  <c r="L15" i="45" s="1"/>
  <c r="F15" i="45"/>
  <c r="H14" i="45"/>
  <c r="I14" i="45" s="1"/>
  <c r="F14" i="45"/>
  <c r="H13" i="45"/>
  <c r="I13" i="45" s="1"/>
  <c r="J13" i="45" s="1"/>
  <c r="F13" i="45"/>
  <c r="H12" i="45"/>
  <c r="I12" i="45" s="1"/>
  <c r="K12" i="45" s="1"/>
  <c r="L12" i="45" s="1"/>
  <c r="F12" i="45"/>
  <c r="H11" i="45"/>
  <c r="I11" i="45" s="1"/>
  <c r="K11" i="45" s="1"/>
  <c r="L11" i="45" s="1"/>
  <c r="F11" i="45"/>
  <c r="H10" i="45"/>
  <c r="I10" i="45" s="1"/>
  <c r="F10" i="45"/>
  <c r="H9" i="45"/>
  <c r="I9" i="45" s="1"/>
  <c r="K9" i="45" s="1"/>
  <c r="L9" i="45" s="1"/>
  <c r="F9" i="45"/>
  <c r="H8" i="45"/>
  <c r="I8" i="45" s="1"/>
  <c r="F8" i="45"/>
  <c r="H7" i="45"/>
  <c r="I7" i="45" s="1"/>
  <c r="J7" i="45" s="1"/>
  <c r="F7" i="45"/>
  <c r="H6" i="45"/>
  <c r="I6" i="45" s="1"/>
  <c r="F6" i="45"/>
  <c r="H5" i="45"/>
  <c r="I5" i="45" s="1"/>
  <c r="J5" i="45" s="1"/>
  <c r="F5" i="45"/>
  <c r="P43" i="44"/>
  <c r="H43" i="44"/>
  <c r="I43" i="44" s="1"/>
  <c r="J43" i="44" s="1"/>
  <c r="F43" i="44"/>
  <c r="H42" i="44"/>
  <c r="I42" i="44" s="1"/>
  <c r="J42" i="44" s="1"/>
  <c r="F42" i="44"/>
  <c r="H41" i="44"/>
  <c r="I41" i="44" s="1"/>
  <c r="J41" i="44" s="1"/>
  <c r="F41" i="44"/>
  <c r="H40" i="44"/>
  <c r="I40" i="44" s="1"/>
  <c r="J40" i="44" s="1"/>
  <c r="F40" i="44"/>
  <c r="H39" i="44"/>
  <c r="I39" i="44" s="1"/>
  <c r="F39" i="44"/>
  <c r="H38" i="44"/>
  <c r="I38" i="44" s="1"/>
  <c r="K38" i="44" s="1"/>
  <c r="L38" i="44" s="1"/>
  <c r="F38" i="44"/>
  <c r="H37" i="44"/>
  <c r="I37" i="44" s="1"/>
  <c r="J37" i="44" s="1"/>
  <c r="F37" i="44"/>
  <c r="H36" i="44"/>
  <c r="I36" i="44" s="1"/>
  <c r="J36" i="44" s="1"/>
  <c r="F36" i="44"/>
  <c r="H35" i="44"/>
  <c r="I35" i="44" s="1"/>
  <c r="J35" i="44" s="1"/>
  <c r="F35" i="44"/>
  <c r="H34" i="44"/>
  <c r="I34" i="44" s="1"/>
  <c r="J34" i="44" s="1"/>
  <c r="F34" i="44"/>
  <c r="H33" i="44"/>
  <c r="I33" i="44" s="1"/>
  <c r="F33" i="44"/>
  <c r="H32" i="44"/>
  <c r="I32" i="44" s="1"/>
  <c r="K32" i="44" s="1"/>
  <c r="L32" i="44" s="1"/>
  <c r="F32" i="44"/>
  <c r="H31" i="44"/>
  <c r="I31" i="44" s="1"/>
  <c r="J31" i="44" s="1"/>
  <c r="F31" i="44"/>
  <c r="H30" i="44"/>
  <c r="I30" i="44" s="1"/>
  <c r="K30" i="44" s="1"/>
  <c r="L30" i="44" s="1"/>
  <c r="F30" i="44"/>
  <c r="H29" i="44"/>
  <c r="I29" i="44" s="1"/>
  <c r="K29" i="44" s="1"/>
  <c r="L29" i="44" s="1"/>
  <c r="F29" i="44"/>
  <c r="H28" i="44"/>
  <c r="I28" i="44" s="1"/>
  <c r="F28" i="44"/>
  <c r="H27" i="44"/>
  <c r="I27" i="44" s="1"/>
  <c r="J27" i="44" s="1"/>
  <c r="F27" i="44"/>
  <c r="H26" i="44"/>
  <c r="I26" i="44" s="1"/>
  <c r="J26" i="44" s="1"/>
  <c r="F26" i="44"/>
  <c r="H25" i="44"/>
  <c r="I25" i="44" s="1"/>
  <c r="J25" i="44" s="1"/>
  <c r="F25" i="44"/>
  <c r="H24" i="44"/>
  <c r="I24" i="44" s="1"/>
  <c r="K24" i="44" s="1"/>
  <c r="L24" i="44" s="1"/>
  <c r="F24" i="44"/>
  <c r="H23" i="44"/>
  <c r="I23" i="44" s="1"/>
  <c r="F23" i="44"/>
  <c r="H22" i="44"/>
  <c r="I22" i="44" s="1"/>
  <c r="J22" i="44" s="1"/>
  <c r="F22" i="44"/>
  <c r="H21" i="44"/>
  <c r="I21" i="44" s="1"/>
  <c r="J21" i="44" s="1"/>
  <c r="F21" i="44"/>
  <c r="H20" i="44"/>
  <c r="I20" i="44" s="1"/>
  <c r="J20" i="44" s="1"/>
  <c r="F20" i="44"/>
  <c r="H19" i="44"/>
  <c r="I19" i="44" s="1"/>
  <c r="J19" i="44" s="1"/>
  <c r="F19" i="44"/>
  <c r="H18" i="44"/>
  <c r="I18" i="44" s="1"/>
  <c r="K18" i="44" s="1"/>
  <c r="L18" i="44" s="1"/>
  <c r="F18" i="44"/>
  <c r="H17" i="44"/>
  <c r="I17" i="44" s="1"/>
  <c r="F17" i="44"/>
  <c r="H16" i="44"/>
  <c r="I16" i="44" s="1"/>
  <c r="K16" i="44" s="1"/>
  <c r="L16" i="44" s="1"/>
  <c r="F16" i="44"/>
  <c r="H15" i="44"/>
  <c r="I15" i="44" s="1"/>
  <c r="F15" i="44"/>
  <c r="H14" i="44"/>
  <c r="I14" i="44" s="1"/>
  <c r="J14" i="44" s="1"/>
  <c r="F14" i="44"/>
  <c r="H13" i="44"/>
  <c r="I13" i="44" s="1"/>
  <c r="K13" i="44" s="1"/>
  <c r="L13" i="44" s="1"/>
  <c r="F13" i="44"/>
  <c r="H12" i="44"/>
  <c r="I12" i="44" s="1"/>
  <c r="F12" i="44"/>
  <c r="H11" i="44"/>
  <c r="I11" i="44" s="1"/>
  <c r="J11" i="44" s="1"/>
  <c r="F11" i="44"/>
  <c r="H10" i="44"/>
  <c r="I10" i="44" s="1"/>
  <c r="J10" i="44" s="1"/>
  <c r="F10" i="44"/>
  <c r="H9" i="44"/>
  <c r="I9" i="44" s="1"/>
  <c r="K9" i="44" s="1"/>
  <c r="L9" i="44" s="1"/>
  <c r="F9" i="44"/>
  <c r="H8" i="44"/>
  <c r="I8" i="44" s="1"/>
  <c r="J8" i="44" s="1"/>
  <c r="F8" i="44"/>
  <c r="H7" i="44"/>
  <c r="I7" i="44" s="1"/>
  <c r="K7" i="44" s="1"/>
  <c r="L7" i="44" s="1"/>
  <c r="F7" i="44"/>
  <c r="H6" i="44"/>
  <c r="I6" i="44" s="1"/>
  <c r="K6" i="44" s="1"/>
  <c r="L6" i="44" s="1"/>
  <c r="F6" i="44"/>
  <c r="H5" i="44"/>
  <c r="I5" i="44" s="1"/>
  <c r="K5" i="44" s="1"/>
  <c r="L5" i="44" s="1"/>
  <c r="F5" i="44"/>
  <c r="P43" i="43"/>
  <c r="H43" i="43"/>
  <c r="I43" i="43" s="1"/>
  <c r="J43" i="43" s="1"/>
  <c r="F43" i="43"/>
  <c r="H42" i="43"/>
  <c r="I42" i="43" s="1"/>
  <c r="J42" i="43" s="1"/>
  <c r="F42" i="43"/>
  <c r="H41" i="43"/>
  <c r="I41" i="43" s="1"/>
  <c r="K41" i="43" s="1"/>
  <c r="L41" i="43" s="1"/>
  <c r="F41" i="43"/>
  <c r="H40" i="43"/>
  <c r="I40" i="43" s="1"/>
  <c r="F40" i="43"/>
  <c r="H39" i="43"/>
  <c r="I39" i="43" s="1"/>
  <c r="K39" i="43" s="1"/>
  <c r="L39" i="43" s="1"/>
  <c r="F39" i="43"/>
  <c r="H38" i="43"/>
  <c r="I38" i="43" s="1"/>
  <c r="J38" i="43" s="1"/>
  <c r="F38" i="43"/>
  <c r="H37" i="43"/>
  <c r="I37" i="43" s="1"/>
  <c r="J37" i="43" s="1"/>
  <c r="F37" i="43"/>
  <c r="H36" i="43"/>
  <c r="I36" i="43" s="1"/>
  <c r="K36" i="43" s="1"/>
  <c r="L36" i="43" s="1"/>
  <c r="F36" i="43"/>
  <c r="H35" i="43"/>
  <c r="I35" i="43" s="1"/>
  <c r="K35" i="43" s="1"/>
  <c r="L35" i="43" s="1"/>
  <c r="F35" i="43"/>
  <c r="H34" i="43"/>
  <c r="I34" i="43" s="1"/>
  <c r="K34" i="43" s="1"/>
  <c r="L34" i="43" s="1"/>
  <c r="F34" i="43"/>
  <c r="H33" i="43"/>
  <c r="I33" i="43" s="1"/>
  <c r="J33" i="43" s="1"/>
  <c r="F33" i="43"/>
  <c r="H32" i="43"/>
  <c r="I32" i="43" s="1"/>
  <c r="F32" i="43"/>
  <c r="H31" i="43"/>
  <c r="I31" i="43" s="1"/>
  <c r="K31" i="43" s="1"/>
  <c r="L31" i="43" s="1"/>
  <c r="F31" i="43"/>
  <c r="H30" i="43"/>
  <c r="I30" i="43" s="1"/>
  <c r="K30" i="43" s="1"/>
  <c r="L30" i="43" s="1"/>
  <c r="F30" i="43"/>
  <c r="H29" i="43"/>
  <c r="I29" i="43" s="1"/>
  <c r="K29" i="43" s="1"/>
  <c r="L29" i="43" s="1"/>
  <c r="F29" i="43"/>
  <c r="H28" i="43"/>
  <c r="I28" i="43" s="1"/>
  <c r="K28" i="43" s="1"/>
  <c r="L28" i="43" s="1"/>
  <c r="F28" i="43"/>
  <c r="H27" i="43"/>
  <c r="I27" i="43" s="1"/>
  <c r="K27" i="43" s="1"/>
  <c r="L27" i="43" s="1"/>
  <c r="F27" i="43"/>
  <c r="H26" i="43"/>
  <c r="I26" i="43" s="1"/>
  <c r="F26" i="43"/>
  <c r="H25" i="43"/>
  <c r="I25" i="43" s="1"/>
  <c r="F25" i="43"/>
  <c r="H24" i="43"/>
  <c r="I24" i="43" s="1"/>
  <c r="F24" i="43"/>
  <c r="H23" i="43"/>
  <c r="I23" i="43" s="1"/>
  <c r="F23" i="43"/>
  <c r="H22" i="43"/>
  <c r="I22" i="43" s="1"/>
  <c r="J22" i="43" s="1"/>
  <c r="F22" i="43"/>
  <c r="H21" i="43"/>
  <c r="I21" i="43" s="1"/>
  <c r="J21" i="43" s="1"/>
  <c r="F21" i="43"/>
  <c r="H20" i="43"/>
  <c r="I20" i="43" s="1"/>
  <c r="F20" i="43"/>
  <c r="H19" i="43"/>
  <c r="I19" i="43" s="1"/>
  <c r="J19" i="43" s="1"/>
  <c r="F19" i="43"/>
  <c r="H18" i="43"/>
  <c r="I18" i="43" s="1"/>
  <c r="F18" i="43"/>
  <c r="H17" i="43"/>
  <c r="I17" i="43" s="1"/>
  <c r="K17" i="43" s="1"/>
  <c r="L17" i="43" s="1"/>
  <c r="F17" i="43"/>
  <c r="H16" i="43"/>
  <c r="I16" i="43" s="1"/>
  <c r="J16" i="43" s="1"/>
  <c r="F16" i="43"/>
  <c r="H15" i="43"/>
  <c r="I15" i="43" s="1"/>
  <c r="J15" i="43" s="1"/>
  <c r="F15" i="43"/>
  <c r="H14" i="43"/>
  <c r="I14" i="43" s="1"/>
  <c r="K14" i="43" s="1"/>
  <c r="L14" i="43" s="1"/>
  <c r="F14" i="43"/>
  <c r="H13" i="43"/>
  <c r="I13" i="43" s="1"/>
  <c r="J13" i="43" s="1"/>
  <c r="F13" i="43"/>
  <c r="H12" i="43"/>
  <c r="I12" i="43" s="1"/>
  <c r="K12" i="43" s="1"/>
  <c r="L12" i="43" s="1"/>
  <c r="F12" i="43"/>
  <c r="H11" i="43"/>
  <c r="I11" i="43" s="1"/>
  <c r="K11" i="43" s="1"/>
  <c r="L11" i="43" s="1"/>
  <c r="F11" i="43"/>
  <c r="H10" i="43"/>
  <c r="I10" i="43" s="1"/>
  <c r="J10" i="43" s="1"/>
  <c r="F10" i="43"/>
  <c r="H9" i="43"/>
  <c r="I9" i="43" s="1"/>
  <c r="F9" i="43"/>
  <c r="H8" i="43"/>
  <c r="I8" i="43" s="1"/>
  <c r="J8" i="43" s="1"/>
  <c r="F8" i="43"/>
  <c r="H7" i="43"/>
  <c r="I7" i="43" s="1"/>
  <c r="K7" i="43" s="1"/>
  <c r="L7" i="43" s="1"/>
  <c r="F7" i="43"/>
  <c r="H6" i="43"/>
  <c r="I6" i="43" s="1"/>
  <c r="J6" i="43" s="1"/>
  <c r="F6" i="43"/>
  <c r="H5" i="43"/>
  <c r="I5" i="43" s="1"/>
  <c r="K5" i="43" s="1"/>
  <c r="L5" i="43" s="1"/>
  <c r="F5" i="43"/>
  <c r="P43" i="42"/>
  <c r="H43" i="42"/>
  <c r="I43" i="42" s="1"/>
  <c r="J43" i="42" s="1"/>
  <c r="F43" i="42"/>
  <c r="H42" i="42"/>
  <c r="I42" i="42" s="1"/>
  <c r="F42" i="42"/>
  <c r="H41" i="42"/>
  <c r="I41" i="42" s="1"/>
  <c r="K41" i="42" s="1"/>
  <c r="L41" i="42" s="1"/>
  <c r="F41" i="42"/>
  <c r="H40" i="42"/>
  <c r="I40" i="42" s="1"/>
  <c r="K40" i="42" s="1"/>
  <c r="L40" i="42" s="1"/>
  <c r="F40" i="42"/>
  <c r="H39" i="42"/>
  <c r="I39" i="42" s="1"/>
  <c r="F39" i="42"/>
  <c r="H38" i="42"/>
  <c r="I38" i="42" s="1"/>
  <c r="J38" i="42" s="1"/>
  <c r="F38" i="42"/>
  <c r="H37" i="42"/>
  <c r="I37" i="42" s="1"/>
  <c r="F37" i="42"/>
  <c r="H36" i="42"/>
  <c r="I36" i="42" s="1"/>
  <c r="J36" i="42" s="1"/>
  <c r="F36" i="42"/>
  <c r="H35" i="42"/>
  <c r="I35" i="42" s="1"/>
  <c r="J35" i="42" s="1"/>
  <c r="F35" i="42"/>
  <c r="H34" i="42"/>
  <c r="I34" i="42" s="1"/>
  <c r="J34" i="42" s="1"/>
  <c r="F34" i="42"/>
  <c r="H33" i="42"/>
  <c r="I33" i="42" s="1"/>
  <c r="K33" i="42" s="1"/>
  <c r="L33" i="42" s="1"/>
  <c r="F33" i="42"/>
  <c r="H32" i="42"/>
  <c r="I32" i="42" s="1"/>
  <c r="F32" i="42"/>
  <c r="H31" i="42"/>
  <c r="I31" i="42" s="1"/>
  <c r="J31" i="42" s="1"/>
  <c r="F31" i="42"/>
  <c r="H30" i="42"/>
  <c r="I30" i="42" s="1"/>
  <c r="J30" i="42" s="1"/>
  <c r="F30" i="42"/>
  <c r="H29" i="42"/>
  <c r="I29" i="42" s="1"/>
  <c r="J29" i="42" s="1"/>
  <c r="F29" i="42"/>
  <c r="H28" i="42"/>
  <c r="I28" i="42" s="1"/>
  <c r="F28" i="42"/>
  <c r="H27" i="42"/>
  <c r="I27" i="42" s="1"/>
  <c r="J27" i="42" s="1"/>
  <c r="F27" i="42"/>
  <c r="H26" i="42"/>
  <c r="I26" i="42" s="1"/>
  <c r="F26" i="42"/>
  <c r="H25" i="42"/>
  <c r="I25" i="42" s="1"/>
  <c r="J25" i="42" s="1"/>
  <c r="F25" i="42"/>
  <c r="H24" i="42"/>
  <c r="I24" i="42" s="1"/>
  <c r="F24" i="42"/>
  <c r="H23" i="42"/>
  <c r="I23" i="42" s="1"/>
  <c r="K23" i="42" s="1"/>
  <c r="L23" i="42" s="1"/>
  <c r="F23" i="42"/>
  <c r="H22" i="42"/>
  <c r="I22" i="42" s="1"/>
  <c r="J22" i="42" s="1"/>
  <c r="F22" i="42"/>
  <c r="H21" i="42"/>
  <c r="I21" i="42" s="1"/>
  <c r="F21" i="42"/>
  <c r="H20" i="42"/>
  <c r="I20" i="42" s="1"/>
  <c r="K20" i="42" s="1"/>
  <c r="L20" i="42" s="1"/>
  <c r="F20" i="42"/>
  <c r="H19" i="42"/>
  <c r="I19" i="42" s="1"/>
  <c r="F19" i="42"/>
  <c r="H18" i="42"/>
  <c r="I18" i="42" s="1"/>
  <c r="J18" i="42" s="1"/>
  <c r="F18" i="42"/>
  <c r="H17" i="42"/>
  <c r="I17" i="42" s="1"/>
  <c r="F17" i="42"/>
  <c r="H16" i="42"/>
  <c r="I16" i="42" s="1"/>
  <c r="J16" i="42" s="1"/>
  <c r="F16" i="42"/>
  <c r="H15" i="42"/>
  <c r="I15" i="42" s="1"/>
  <c r="K15" i="42" s="1"/>
  <c r="L15" i="42" s="1"/>
  <c r="F15" i="42"/>
  <c r="H14" i="42"/>
  <c r="I14" i="42" s="1"/>
  <c r="J14" i="42" s="1"/>
  <c r="F14" i="42"/>
  <c r="H13" i="42"/>
  <c r="I13" i="42" s="1"/>
  <c r="K13" i="42" s="1"/>
  <c r="L13" i="42" s="1"/>
  <c r="F13" i="42"/>
  <c r="H12" i="42"/>
  <c r="I12" i="42" s="1"/>
  <c r="J12" i="42" s="1"/>
  <c r="F12" i="42"/>
  <c r="H11" i="42"/>
  <c r="I11" i="42" s="1"/>
  <c r="J11" i="42" s="1"/>
  <c r="F11" i="42"/>
  <c r="H10" i="42"/>
  <c r="I10" i="42" s="1"/>
  <c r="K10" i="42" s="1"/>
  <c r="L10" i="42" s="1"/>
  <c r="F10" i="42"/>
  <c r="H9" i="42"/>
  <c r="I9" i="42" s="1"/>
  <c r="K9" i="42" s="1"/>
  <c r="L9" i="42" s="1"/>
  <c r="F9" i="42"/>
  <c r="H8" i="42"/>
  <c r="I8" i="42" s="1"/>
  <c r="K8" i="42" s="1"/>
  <c r="L8" i="42" s="1"/>
  <c r="F8" i="42"/>
  <c r="H7" i="42"/>
  <c r="I7" i="42" s="1"/>
  <c r="J7" i="42" s="1"/>
  <c r="F7" i="42"/>
  <c r="H6" i="42"/>
  <c r="I6" i="42" s="1"/>
  <c r="J6" i="42" s="1"/>
  <c r="F6" i="42"/>
  <c r="H5" i="42"/>
  <c r="I5" i="42" s="1"/>
  <c r="J5" i="42" s="1"/>
  <c r="F5" i="42"/>
  <c r="P43" i="41"/>
  <c r="H43" i="41"/>
  <c r="I43" i="41" s="1"/>
  <c r="J43" i="41" s="1"/>
  <c r="F43" i="41"/>
  <c r="H42" i="41"/>
  <c r="I42" i="41" s="1"/>
  <c r="J42" i="41" s="1"/>
  <c r="F42" i="41"/>
  <c r="H41" i="41"/>
  <c r="I41" i="41" s="1"/>
  <c r="K41" i="41" s="1"/>
  <c r="L41" i="41" s="1"/>
  <c r="F41" i="41"/>
  <c r="H40" i="41"/>
  <c r="I40" i="41" s="1"/>
  <c r="K40" i="41" s="1"/>
  <c r="L40" i="41" s="1"/>
  <c r="F40" i="41"/>
  <c r="H39" i="41"/>
  <c r="I39" i="41" s="1"/>
  <c r="F39" i="41"/>
  <c r="H38" i="41"/>
  <c r="I38" i="41" s="1"/>
  <c r="K38" i="41" s="1"/>
  <c r="L38" i="41" s="1"/>
  <c r="F38" i="41"/>
  <c r="H37" i="41"/>
  <c r="I37" i="41" s="1"/>
  <c r="K37" i="41" s="1"/>
  <c r="L37" i="41" s="1"/>
  <c r="F37" i="41"/>
  <c r="H36" i="41"/>
  <c r="I36" i="41" s="1"/>
  <c r="J36" i="41" s="1"/>
  <c r="F36" i="41"/>
  <c r="H35" i="41"/>
  <c r="I35" i="41" s="1"/>
  <c r="F35" i="41"/>
  <c r="H34" i="41"/>
  <c r="I34" i="41" s="1"/>
  <c r="J34" i="41" s="1"/>
  <c r="F34" i="41"/>
  <c r="H33" i="41"/>
  <c r="I33" i="41" s="1"/>
  <c r="K33" i="41" s="1"/>
  <c r="L33" i="41" s="1"/>
  <c r="F33" i="41"/>
  <c r="H32" i="41"/>
  <c r="I32" i="41" s="1"/>
  <c r="J32" i="41" s="1"/>
  <c r="F32" i="41"/>
  <c r="H31" i="41"/>
  <c r="I31" i="41" s="1"/>
  <c r="J31" i="41" s="1"/>
  <c r="F31" i="41"/>
  <c r="H30" i="41"/>
  <c r="I30" i="41" s="1"/>
  <c r="K30" i="41" s="1"/>
  <c r="L30" i="41" s="1"/>
  <c r="F30" i="41"/>
  <c r="H29" i="41"/>
  <c r="I29" i="41" s="1"/>
  <c r="J29" i="41" s="1"/>
  <c r="F29" i="41"/>
  <c r="H28" i="41"/>
  <c r="I28" i="41" s="1"/>
  <c r="J28" i="41" s="1"/>
  <c r="F28" i="41"/>
  <c r="H27" i="41"/>
  <c r="I27" i="41" s="1"/>
  <c r="K27" i="41" s="1"/>
  <c r="L27" i="41" s="1"/>
  <c r="F27" i="41"/>
  <c r="H26" i="41"/>
  <c r="I26" i="41" s="1"/>
  <c r="K26" i="41" s="1"/>
  <c r="L26" i="41" s="1"/>
  <c r="F26" i="41"/>
  <c r="H25" i="41"/>
  <c r="I25" i="41" s="1"/>
  <c r="K25" i="41" s="1"/>
  <c r="L25" i="41" s="1"/>
  <c r="F25" i="41"/>
  <c r="H24" i="41"/>
  <c r="I24" i="41" s="1"/>
  <c r="K24" i="41" s="1"/>
  <c r="L24" i="41" s="1"/>
  <c r="F24" i="41"/>
  <c r="H23" i="41"/>
  <c r="I23" i="41" s="1"/>
  <c r="F23" i="41"/>
  <c r="H22" i="41"/>
  <c r="I22" i="41" s="1"/>
  <c r="J22" i="41" s="1"/>
  <c r="F22" i="41"/>
  <c r="H21" i="41"/>
  <c r="I21" i="41" s="1"/>
  <c r="K21" i="41" s="1"/>
  <c r="L21" i="41" s="1"/>
  <c r="F21" i="41"/>
  <c r="H20" i="41"/>
  <c r="I20" i="41" s="1"/>
  <c r="K20" i="41" s="1"/>
  <c r="L20" i="41" s="1"/>
  <c r="F20" i="41"/>
  <c r="H19" i="41"/>
  <c r="I19" i="41" s="1"/>
  <c r="J19" i="41" s="1"/>
  <c r="F19" i="41"/>
  <c r="H18" i="41"/>
  <c r="I18" i="41" s="1"/>
  <c r="K18" i="41" s="1"/>
  <c r="L18" i="41" s="1"/>
  <c r="F18" i="41"/>
  <c r="H17" i="41"/>
  <c r="I17" i="41" s="1"/>
  <c r="J17" i="41" s="1"/>
  <c r="F17" i="41"/>
  <c r="H16" i="41"/>
  <c r="I16" i="41" s="1"/>
  <c r="J16" i="41" s="1"/>
  <c r="F16" i="41"/>
  <c r="H15" i="41"/>
  <c r="I15" i="41" s="1"/>
  <c r="K15" i="41" s="1"/>
  <c r="L15" i="41" s="1"/>
  <c r="F15" i="41"/>
  <c r="H14" i="41"/>
  <c r="I14" i="41" s="1"/>
  <c r="J14" i="41" s="1"/>
  <c r="F14" i="41"/>
  <c r="H13" i="41"/>
  <c r="I13" i="41" s="1"/>
  <c r="J13" i="41" s="1"/>
  <c r="F13" i="41"/>
  <c r="H12" i="41"/>
  <c r="I12" i="41" s="1"/>
  <c r="F12" i="41"/>
  <c r="H11" i="41"/>
  <c r="I11" i="41" s="1"/>
  <c r="K11" i="41" s="1"/>
  <c r="L11" i="41" s="1"/>
  <c r="F11" i="41"/>
  <c r="H10" i="41"/>
  <c r="I10" i="41" s="1"/>
  <c r="J10" i="41" s="1"/>
  <c r="F10" i="41"/>
  <c r="H9" i="41"/>
  <c r="I9" i="41" s="1"/>
  <c r="F9" i="41"/>
  <c r="H8" i="41"/>
  <c r="I8" i="41" s="1"/>
  <c r="K8" i="41" s="1"/>
  <c r="L8" i="41" s="1"/>
  <c r="F8" i="41"/>
  <c r="H7" i="41"/>
  <c r="I7" i="41" s="1"/>
  <c r="F7" i="41"/>
  <c r="H6" i="41"/>
  <c r="I6" i="41" s="1"/>
  <c r="J6" i="41" s="1"/>
  <c r="F6" i="41"/>
  <c r="H5" i="41"/>
  <c r="I5" i="41" s="1"/>
  <c r="K5" i="41" s="1"/>
  <c r="L5" i="41" s="1"/>
  <c r="F5" i="41"/>
  <c r="P43" i="40"/>
  <c r="H43" i="40"/>
  <c r="I43" i="40" s="1"/>
  <c r="K43" i="40" s="1"/>
  <c r="L43" i="40" s="1"/>
  <c r="F43" i="40"/>
  <c r="H42" i="40"/>
  <c r="I42" i="40" s="1"/>
  <c r="K42" i="40" s="1"/>
  <c r="L42" i="40" s="1"/>
  <c r="F42" i="40"/>
  <c r="H41" i="40"/>
  <c r="I41" i="40" s="1"/>
  <c r="K41" i="40" s="1"/>
  <c r="L41" i="40" s="1"/>
  <c r="F41" i="40"/>
  <c r="H40" i="40"/>
  <c r="I40" i="40" s="1"/>
  <c r="K40" i="40" s="1"/>
  <c r="L40" i="40" s="1"/>
  <c r="F40" i="40"/>
  <c r="H39" i="40"/>
  <c r="I39" i="40" s="1"/>
  <c r="F39" i="40"/>
  <c r="H38" i="40"/>
  <c r="I38" i="40" s="1"/>
  <c r="K38" i="40" s="1"/>
  <c r="L38" i="40" s="1"/>
  <c r="F38" i="40"/>
  <c r="H37" i="40"/>
  <c r="I37" i="40" s="1"/>
  <c r="F37" i="40"/>
  <c r="H36" i="40"/>
  <c r="I36" i="40" s="1"/>
  <c r="K36" i="40" s="1"/>
  <c r="L36" i="40" s="1"/>
  <c r="F36" i="40"/>
  <c r="H35" i="40"/>
  <c r="I35" i="40" s="1"/>
  <c r="K35" i="40" s="1"/>
  <c r="L35" i="40" s="1"/>
  <c r="F35" i="40"/>
  <c r="H34" i="40"/>
  <c r="I34" i="40" s="1"/>
  <c r="F34" i="40"/>
  <c r="H33" i="40"/>
  <c r="I33" i="40" s="1"/>
  <c r="K33" i="40" s="1"/>
  <c r="L33" i="40" s="1"/>
  <c r="F33" i="40"/>
  <c r="H32" i="40"/>
  <c r="I32" i="40" s="1"/>
  <c r="F32" i="40"/>
  <c r="H31" i="40"/>
  <c r="I31" i="40" s="1"/>
  <c r="K31" i="40" s="1"/>
  <c r="L31" i="40" s="1"/>
  <c r="F31" i="40"/>
  <c r="H30" i="40"/>
  <c r="I30" i="40" s="1"/>
  <c r="K30" i="40" s="1"/>
  <c r="L30" i="40" s="1"/>
  <c r="F30" i="40"/>
  <c r="H29" i="40"/>
  <c r="I29" i="40" s="1"/>
  <c r="K29" i="40" s="1"/>
  <c r="L29" i="40" s="1"/>
  <c r="F29" i="40"/>
  <c r="H28" i="40"/>
  <c r="I28" i="40" s="1"/>
  <c r="K28" i="40" s="1"/>
  <c r="L28" i="40" s="1"/>
  <c r="F28" i="40"/>
  <c r="H27" i="40"/>
  <c r="I27" i="40" s="1"/>
  <c r="K27" i="40" s="1"/>
  <c r="L27" i="40" s="1"/>
  <c r="F27" i="40"/>
  <c r="H26" i="40"/>
  <c r="I26" i="40" s="1"/>
  <c r="J26" i="40" s="1"/>
  <c r="F26" i="40"/>
  <c r="H25" i="40"/>
  <c r="I25" i="40" s="1"/>
  <c r="F25" i="40"/>
  <c r="H24" i="40"/>
  <c r="I24" i="40" s="1"/>
  <c r="J24" i="40" s="1"/>
  <c r="F24" i="40"/>
  <c r="H23" i="40"/>
  <c r="I23" i="40" s="1"/>
  <c r="J23" i="40" s="1"/>
  <c r="F23" i="40"/>
  <c r="H22" i="40"/>
  <c r="I22" i="40" s="1"/>
  <c r="F22" i="40"/>
  <c r="H21" i="40"/>
  <c r="I21" i="40" s="1"/>
  <c r="F21" i="40"/>
  <c r="H20" i="40"/>
  <c r="I20" i="40" s="1"/>
  <c r="F20" i="40"/>
  <c r="H19" i="40"/>
  <c r="I19" i="40" s="1"/>
  <c r="J19" i="40" s="1"/>
  <c r="F19" i="40"/>
  <c r="H18" i="40"/>
  <c r="I18" i="40" s="1"/>
  <c r="J18" i="40" s="1"/>
  <c r="F18" i="40"/>
  <c r="H17" i="40"/>
  <c r="I17" i="40" s="1"/>
  <c r="K17" i="40" s="1"/>
  <c r="L17" i="40" s="1"/>
  <c r="F17" i="40"/>
  <c r="H16" i="40"/>
  <c r="I16" i="40" s="1"/>
  <c r="J16" i="40" s="1"/>
  <c r="F16" i="40"/>
  <c r="H15" i="40"/>
  <c r="I15" i="40" s="1"/>
  <c r="K15" i="40" s="1"/>
  <c r="L15" i="40" s="1"/>
  <c r="F15" i="40"/>
  <c r="H14" i="40"/>
  <c r="I14" i="40" s="1"/>
  <c r="J14" i="40" s="1"/>
  <c r="F14" i="40"/>
  <c r="H13" i="40"/>
  <c r="I13" i="40" s="1"/>
  <c r="K13" i="40" s="1"/>
  <c r="L13" i="40" s="1"/>
  <c r="F13" i="40"/>
  <c r="H12" i="40"/>
  <c r="I12" i="40" s="1"/>
  <c r="F12" i="40"/>
  <c r="H11" i="40"/>
  <c r="I11" i="40" s="1"/>
  <c r="J11" i="40" s="1"/>
  <c r="F11" i="40"/>
  <c r="H10" i="40"/>
  <c r="I10" i="40" s="1"/>
  <c r="K10" i="40" s="1"/>
  <c r="L10" i="40" s="1"/>
  <c r="F10" i="40"/>
  <c r="H9" i="40"/>
  <c r="I9" i="40" s="1"/>
  <c r="F9" i="40"/>
  <c r="H8" i="40"/>
  <c r="I8" i="40" s="1"/>
  <c r="J8" i="40" s="1"/>
  <c r="F8" i="40"/>
  <c r="H7" i="40"/>
  <c r="I7" i="40" s="1"/>
  <c r="F7" i="40"/>
  <c r="H6" i="40"/>
  <c r="I6" i="40" s="1"/>
  <c r="F6" i="40"/>
  <c r="H5" i="40"/>
  <c r="I5" i="40" s="1"/>
  <c r="K5" i="40" s="1"/>
  <c r="L5" i="40" s="1"/>
  <c r="F5" i="40"/>
  <c r="P43" i="39"/>
  <c r="H43" i="39"/>
  <c r="I43" i="39" s="1"/>
  <c r="J43" i="39" s="1"/>
  <c r="F43" i="39"/>
  <c r="H42" i="39"/>
  <c r="I42" i="39" s="1"/>
  <c r="J42" i="39" s="1"/>
  <c r="F42" i="39"/>
  <c r="H41" i="39"/>
  <c r="I41" i="39" s="1"/>
  <c r="F41" i="39"/>
  <c r="H40" i="39"/>
  <c r="I40" i="39" s="1"/>
  <c r="J40" i="39" s="1"/>
  <c r="F40" i="39"/>
  <c r="H39" i="39"/>
  <c r="I39" i="39" s="1"/>
  <c r="K39" i="39" s="1"/>
  <c r="L39" i="39" s="1"/>
  <c r="F39" i="39"/>
  <c r="H38" i="39"/>
  <c r="I38" i="39" s="1"/>
  <c r="J38" i="39" s="1"/>
  <c r="F38" i="39"/>
  <c r="H37" i="39"/>
  <c r="I37" i="39" s="1"/>
  <c r="K37" i="39" s="1"/>
  <c r="L37" i="39" s="1"/>
  <c r="F37" i="39"/>
  <c r="H36" i="39"/>
  <c r="I36" i="39" s="1"/>
  <c r="K36" i="39" s="1"/>
  <c r="L36" i="39" s="1"/>
  <c r="F36" i="39"/>
  <c r="H35" i="39"/>
  <c r="I35" i="39" s="1"/>
  <c r="F35" i="39"/>
  <c r="H34" i="39"/>
  <c r="I34" i="39" s="1"/>
  <c r="J34" i="39" s="1"/>
  <c r="F34" i="39"/>
  <c r="H33" i="39"/>
  <c r="I33" i="39" s="1"/>
  <c r="K33" i="39" s="1"/>
  <c r="L33" i="39" s="1"/>
  <c r="F33" i="39"/>
  <c r="H32" i="39"/>
  <c r="I32" i="39" s="1"/>
  <c r="K32" i="39" s="1"/>
  <c r="L32" i="39" s="1"/>
  <c r="F32" i="39"/>
  <c r="H31" i="39"/>
  <c r="I31" i="39" s="1"/>
  <c r="F31" i="39"/>
  <c r="H30" i="39"/>
  <c r="I30" i="39" s="1"/>
  <c r="F30" i="39"/>
  <c r="H29" i="39"/>
  <c r="I29" i="39" s="1"/>
  <c r="K29" i="39" s="1"/>
  <c r="L29" i="39" s="1"/>
  <c r="F29" i="39"/>
  <c r="H28" i="39"/>
  <c r="I28" i="39" s="1"/>
  <c r="K28" i="39" s="1"/>
  <c r="L28" i="39" s="1"/>
  <c r="F28" i="39"/>
  <c r="H27" i="39"/>
  <c r="I27" i="39" s="1"/>
  <c r="F27" i="39"/>
  <c r="H26" i="39"/>
  <c r="I26" i="39" s="1"/>
  <c r="F26" i="39"/>
  <c r="H25" i="39"/>
  <c r="I25" i="39" s="1"/>
  <c r="K25" i="39" s="1"/>
  <c r="L25" i="39" s="1"/>
  <c r="F25" i="39"/>
  <c r="H24" i="39"/>
  <c r="I24" i="39" s="1"/>
  <c r="J24" i="39" s="1"/>
  <c r="F24" i="39"/>
  <c r="H23" i="39"/>
  <c r="I23" i="39" s="1"/>
  <c r="F23" i="39"/>
  <c r="H22" i="39"/>
  <c r="I22" i="39" s="1"/>
  <c r="F22" i="39"/>
  <c r="H21" i="39"/>
  <c r="I21" i="39" s="1"/>
  <c r="F21" i="39"/>
  <c r="H20" i="39"/>
  <c r="I20" i="39" s="1"/>
  <c r="J20" i="39" s="1"/>
  <c r="F20" i="39"/>
  <c r="H19" i="39"/>
  <c r="I19" i="39" s="1"/>
  <c r="F19" i="39"/>
  <c r="H18" i="39"/>
  <c r="I18" i="39" s="1"/>
  <c r="F18" i="39"/>
  <c r="H17" i="39"/>
  <c r="I17" i="39" s="1"/>
  <c r="J17" i="39" s="1"/>
  <c r="F17" i="39"/>
  <c r="H16" i="39"/>
  <c r="I16" i="39" s="1"/>
  <c r="F16" i="39"/>
  <c r="H15" i="39"/>
  <c r="I15" i="39" s="1"/>
  <c r="F15" i="39"/>
  <c r="H14" i="39"/>
  <c r="I14" i="39" s="1"/>
  <c r="K14" i="39" s="1"/>
  <c r="L14" i="39" s="1"/>
  <c r="F14" i="39"/>
  <c r="H13" i="39"/>
  <c r="I13" i="39" s="1"/>
  <c r="K13" i="39" s="1"/>
  <c r="L13" i="39" s="1"/>
  <c r="F13" i="39"/>
  <c r="H12" i="39"/>
  <c r="I12" i="39" s="1"/>
  <c r="K12" i="39" s="1"/>
  <c r="L12" i="39" s="1"/>
  <c r="F12" i="39"/>
  <c r="H11" i="39"/>
  <c r="I11" i="39" s="1"/>
  <c r="F11" i="39"/>
  <c r="H10" i="39"/>
  <c r="I10" i="39" s="1"/>
  <c r="J10" i="39" s="1"/>
  <c r="F10" i="39"/>
  <c r="H9" i="39"/>
  <c r="I9" i="39" s="1"/>
  <c r="F9" i="39"/>
  <c r="H8" i="39"/>
  <c r="I8" i="39" s="1"/>
  <c r="K8" i="39" s="1"/>
  <c r="L8" i="39" s="1"/>
  <c r="F8" i="39"/>
  <c r="H7" i="39"/>
  <c r="I7" i="39" s="1"/>
  <c r="J7" i="39" s="1"/>
  <c r="F7" i="39"/>
  <c r="H6" i="39"/>
  <c r="I6" i="39" s="1"/>
  <c r="K6" i="39" s="1"/>
  <c r="L6" i="39" s="1"/>
  <c r="F6" i="39"/>
  <c r="H5" i="39"/>
  <c r="I5" i="39" s="1"/>
  <c r="F5" i="39"/>
  <c r="P43" i="38"/>
  <c r="H43" i="38"/>
  <c r="I43" i="38" s="1"/>
  <c r="K43" i="38" s="1"/>
  <c r="L43" i="38" s="1"/>
  <c r="F43" i="38"/>
  <c r="H42" i="38"/>
  <c r="I42" i="38" s="1"/>
  <c r="J42" i="38" s="1"/>
  <c r="F42" i="38"/>
  <c r="H41" i="38"/>
  <c r="I41" i="38" s="1"/>
  <c r="K41" i="38" s="1"/>
  <c r="L41" i="38" s="1"/>
  <c r="F41" i="38"/>
  <c r="H40" i="38"/>
  <c r="I40" i="38" s="1"/>
  <c r="K40" i="38" s="1"/>
  <c r="L40" i="38" s="1"/>
  <c r="F40" i="38"/>
  <c r="H39" i="38"/>
  <c r="I39" i="38" s="1"/>
  <c r="K39" i="38" s="1"/>
  <c r="L39" i="38" s="1"/>
  <c r="F39" i="38"/>
  <c r="H38" i="38"/>
  <c r="I38" i="38" s="1"/>
  <c r="F38" i="38"/>
  <c r="H37" i="38"/>
  <c r="I37" i="38" s="1"/>
  <c r="J37" i="38" s="1"/>
  <c r="F37" i="38"/>
  <c r="H36" i="38"/>
  <c r="I36" i="38" s="1"/>
  <c r="F36" i="38"/>
  <c r="H35" i="38"/>
  <c r="I35" i="38" s="1"/>
  <c r="K35" i="38" s="1"/>
  <c r="L35" i="38" s="1"/>
  <c r="F35" i="38"/>
  <c r="H34" i="38"/>
  <c r="I34" i="38" s="1"/>
  <c r="F34" i="38"/>
  <c r="H33" i="38"/>
  <c r="I33" i="38" s="1"/>
  <c r="J33" i="38" s="1"/>
  <c r="F33" i="38"/>
  <c r="H32" i="38"/>
  <c r="I32" i="38" s="1"/>
  <c r="F32" i="38"/>
  <c r="H31" i="38"/>
  <c r="I31" i="38" s="1"/>
  <c r="K31" i="38" s="1"/>
  <c r="L31" i="38" s="1"/>
  <c r="F31" i="38"/>
  <c r="H30" i="38"/>
  <c r="I30" i="38" s="1"/>
  <c r="F30" i="38"/>
  <c r="H29" i="38"/>
  <c r="I29" i="38" s="1"/>
  <c r="K29" i="38" s="1"/>
  <c r="L29" i="38" s="1"/>
  <c r="F29" i="38"/>
  <c r="H28" i="38"/>
  <c r="I28" i="38" s="1"/>
  <c r="F28" i="38"/>
  <c r="H27" i="38"/>
  <c r="I27" i="38" s="1"/>
  <c r="F27" i="38"/>
  <c r="H26" i="38"/>
  <c r="I26" i="38" s="1"/>
  <c r="J26" i="38" s="1"/>
  <c r="F26" i="38"/>
  <c r="H25" i="38"/>
  <c r="I25" i="38" s="1"/>
  <c r="F25" i="38"/>
  <c r="H24" i="38"/>
  <c r="I24" i="38" s="1"/>
  <c r="J24" i="38" s="1"/>
  <c r="F24" i="38"/>
  <c r="H23" i="38"/>
  <c r="I23" i="38" s="1"/>
  <c r="F23" i="38"/>
  <c r="H22" i="38"/>
  <c r="I22" i="38" s="1"/>
  <c r="J22" i="38" s="1"/>
  <c r="F22" i="38"/>
  <c r="H21" i="38"/>
  <c r="I21" i="38" s="1"/>
  <c r="F21" i="38"/>
  <c r="H20" i="38"/>
  <c r="I20" i="38" s="1"/>
  <c r="J20" i="38" s="1"/>
  <c r="F20" i="38"/>
  <c r="H19" i="38"/>
  <c r="I19" i="38" s="1"/>
  <c r="J19" i="38" s="1"/>
  <c r="F19" i="38"/>
  <c r="H18" i="38"/>
  <c r="I18" i="38" s="1"/>
  <c r="J18" i="38" s="1"/>
  <c r="F18" i="38"/>
  <c r="H17" i="38"/>
  <c r="I17" i="38" s="1"/>
  <c r="J17" i="38" s="1"/>
  <c r="F17" i="38"/>
  <c r="H16" i="38"/>
  <c r="I16" i="38" s="1"/>
  <c r="F16" i="38"/>
  <c r="H15" i="38"/>
  <c r="I15" i="38" s="1"/>
  <c r="F15" i="38"/>
  <c r="H14" i="38"/>
  <c r="I14" i="38" s="1"/>
  <c r="J14" i="38" s="1"/>
  <c r="F14" i="38"/>
  <c r="H13" i="38"/>
  <c r="I13" i="38" s="1"/>
  <c r="F13" i="38"/>
  <c r="H12" i="38"/>
  <c r="I12" i="38" s="1"/>
  <c r="F12" i="38"/>
  <c r="H11" i="38"/>
  <c r="I11" i="38" s="1"/>
  <c r="J11" i="38" s="1"/>
  <c r="F11" i="38"/>
  <c r="H10" i="38"/>
  <c r="I10" i="38" s="1"/>
  <c r="J10" i="38" s="1"/>
  <c r="F10" i="38"/>
  <c r="H9" i="38"/>
  <c r="I9" i="38" s="1"/>
  <c r="J9" i="38" s="1"/>
  <c r="F9" i="38"/>
  <c r="H8" i="38"/>
  <c r="I8" i="38" s="1"/>
  <c r="K8" i="38" s="1"/>
  <c r="L8" i="38" s="1"/>
  <c r="F8" i="38"/>
  <c r="H7" i="38"/>
  <c r="I7" i="38" s="1"/>
  <c r="K7" i="38" s="1"/>
  <c r="L7" i="38" s="1"/>
  <c r="F7" i="38"/>
  <c r="H6" i="38"/>
  <c r="I6" i="38" s="1"/>
  <c r="J6" i="38" s="1"/>
  <c r="F6" i="38"/>
  <c r="H5" i="38"/>
  <c r="I5" i="38" s="1"/>
  <c r="F5" i="38"/>
  <c r="P43" i="37"/>
  <c r="H43" i="37"/>
  <c r="I43" i="37" s="1"/>
  <c r="K43" i="37" s="1"/>
  <c r="L43" i="37" s="1"/>
  <c r="F43" i="37"/>
  <c r="H42" i="37"/>
  <c r="I42" i="37" s="1"/>
  <c r="J42" i="37" s="1"/>
  <c r="F42" i="37"/>
  <c r="H41" i="37"/>
  <c r="I41" i="37" s="1"/>
  <c r="F41" i="37"/>
  <c r="H40" i="37"/>
  <c r="I40" i="37" s="1"/>
  <c r="J40" i="37" s="1"/>
  <c r="F40" i="37"/>
  <c r="H39" i="37"/>
  <c r="I39" i="37" s="1"/>
  <c r="K39" i="37" s="1"/>
  <c r="L39" i="37" s="1"/>
  <c r="F39" i="37"/>
  <c r="H38" i="37"/>
  <c r="I38" i="37" s="1"/>
  <c r="K38" i="37" s="1"/>
  <c r="L38" i="37" s="1"/>
  <c r="F38" i="37"/>
  <c r="H37" i="37"/>
  <c r="I37" i="37" s="1"/>
  <c r="J37" i="37" s="1"/>
  <c r="F37" i="37"/>
  <c r="H36" i="37"/>
  <c r="I36" i="37" s="1"/>
  <c r="J36" i="37" s="1"/>
  <c r="F36" i="37"/>
  <c r="H35" i="37"/>
  <c r="I35" i="37" s="1"/>
  <c r="F35" i="37"/>
  <c r="H34" i="37"/>
  <c r="I34" i="37" s="1"/>
  <c r="J34" i="37" s="1"/>
  <c r="F34" i="37"/>
  <c r="H33" i="37"/>
  <c r="I33" i="37" s="1"/>
  <c r="K33" i="37" s="1"/>
  <c r="L33" i="37" s="1"/>
  <c r="F33" i="37"/>
  <c r="H32" i="37"/>
  <c r="I32" i="37" s="1"/>
  <c r="F32" i="37"/>
  <c r="H31" i="37"/>
  <c r="I31" i="37" s="1"/>
  <c r="J31" i="37" s="1"/>
  <c r="F31" i="37"/>
  <c r="H30" i="37"/>
  <c r="I30" i="37" s="1"/>
  <c r="K30" i="37" s="1"/>
  <c r="L30" i="37" s="1"/>
  <c r="F30" i="37"/>
  <c r="H29" i="37"/>
  <c r="I29" i="37" s="1"/>
  <c r="F29" i="37"/>
  <c r="H28" i="37"/>
  <c r="I28" i="37" s="1"/>
  <c r="K28" i="37" s="1"/>
  <c r="L28" i="37" s="1"/>
  <c r="F28" i="37"/>
  <c r="H27" i="37"/>
  <c r="I27" i="37" s="1"/>
  <c r="J27" i="37" s="1"/>
  <c r="F27" i="37"/>
  <c r="H26" i="37"/>
  <c r="I26" i="37" s="1"/>
  <c r="F26" i="37"/>
  <c r="H25" i="37"/>
  <c r="I25" i="37" s="1"/>
  <c r="F25" i="37"/>
  <c r="H24" i="37"/>
  <c r="I24" i="37" s="1"/>
  <c r="F24" i="37"/>
  <c r="H23" i="37"/>
  <c r="I23" i="37" s="1"/>
  <c r="J23" i="37" s="1"/>
  <c r="F23" i="37"/>
  <c r="H22" i="37"/>
  <c r="I22" i="37" s="1"/>
  <c r="F22" i="37"/>
  <c r="H21" i="37"/>
  <c r="I21" i="37" s="1"/>
  <c r="K21" i="37" s="1"/>
  <c r="L21" i="37" s="1"/>
  <c r="F21" i="37"/>
  <c r="H20" i="37"/>
  <c r="I20" i="37" s="1"/>
  <c r="K20" i="37" s="1"/>
  <c r="L20" i="37" s="1"/>
  <c r="F20" i="37"/>
  <c r="H19" i="37"/>
  <c r="I19" i="37" s="1"/>
  <c r="F19" i="37"/>
  <c r="H18" i="37"/>
  <c r="I18" i="37" s="1"/>
  <c r="F18" i="37"/>
  <c r="H17" i="37"/>
  <c r="I17" i="37" s="1"/>
  <c r="K17" i="37" s="1"/>
  <c r="L17" i="37" s="1"/>
  <c r="F17" i="37"/>
  <c r="H16" i="37"/>
  <c r="I16" i="37" s="1"/>
  <c r="K16" i="37" s="1"/>
  <c r="L16" i="37" s="1"/>
  <c r="F16" i="37"/>
  <c r="H15" i="37"/>
  <c r="I15" i="37" s="1"/>
  <c r="K15" i="37" s="1"/>
  <c r="L15" i="37" s="1"/>
  <c r="F15" i="37"/>
  <c r="H14" i="37"/>
  <c r="I14" i="37" s="1"/>
  <c r="F14" i="37"/>
  <c r="H13" i="37"/>
  <c r="I13" i="37" s="1"/>
  <c r="J13" i="37" s="1"/>
  <c r="F13" i="37"/>
  <c r="H12" i="37"/>
  <c r="I12" i="37" s="1"/>
  <c r="F12" i="37"/>
  <c r="H11" i="37"/>
  <c r="I11" i="37" s="1"/>
  <c r="F11" i="37"/>
  <c r="H10" i="37"/>
  <c r="I10" i="37" s="1"/>
  <c r="K10" i="37" s="1"/>
  <c r="L10" i="37" s="1"/>
  <c r="F10" i="37"/>
  <c r="H9" i="37"/>
  <c r="I9" i="37" s="1"/>
  <c r="F9" i="37"/>
  <c r="H8" i="37"/>
  <c r="I8" i="37" s="1"/>
  <c r="F8" i="37"/>
  <c r="H7" i="37"/>
  <c r="I7" i="37" s="1"/>
  <c r="K7" i="37" s="1"/>
  <c r="L7" i="37" s="1"/>
  <c r="F7" i="37"/>
  <c r="H6" i="37"/>
  <c r="I6" i="37" s="1"/>
  <c r="J6" i="37" s="1"/>
  <c r="F6" i="37"/>
  <c r="H5" i="37"/>
  <c r="I5" i="37" s="1"/>
  <c r="F5" i="37"/>
  <c r="P43" i="12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I2" i="13"/>
  <c r="I1" i="13"/>
  <c r="G4" i="13"/>
  <c r="G125" i="13"/>
  <c r="G124" i="13"/>
  <c r="G123" i="13"/>
  <c r="G122" i="13"/>
  <c r="G121" i="13"/>
  <c r="G120" i="13"/>
  <c r="G119" i="13"/>
  <c r="G118" i="13"/>
  <c r="G117" i="13"/>
  <c r="G116" i="13"/>
  <c r="F116" i="13" s="1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F100" i="13" s="1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F84" i="13" s="1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F68" i="13" s="1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F52" i="13" s="1"/>
  <c r="G51" i="13"/>
  <c r="G50" i="13"/>
  <c r="F50" i="13" s="1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F36" i="13" s="1"/>
  <c r="G35" i="13"/>
  <c r="G34" i="13"/>
  <c r="F34" i="13" s="1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F20" i="13" s="1"/>
  <c r="G19" i="13"/>
  <c r="G18" i="13"/>
  <c r="F18" i="13" s="1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126" i="13"/>
  <c r="G127" i="13"/>
  <c r="G128" i="13"/>
  <c r="G129" i="13"/>
  <c r="G130" i="13"/>
  <c r="G131" i="13"/>
  <c r="G132" i="13"/>
  <c r="G133" i="13"/>
  <c r="G134" i="13"/>
  <c r="G135" i="13"/>
  <c r="G136" i="13"/>
  <c r="F136" i="13" s="1"/>
  <c r="G137" i="13"/>
  <c r="G138" i="13"/>
  <c r="G139" i="13"/>
  <c r="D18" i="13"/>
  <c r="D4" i="13"/>
  <c r="F4" i="13" s="1"/>
  <c r="D5" i="13"/>
  <c r="F5" i="13" s="1"/>
  <c r="D6" i="13"/>
  <c r="F6" i="13" s="1"/>
  <c r="D7" i="13"/>
  <c r="F7" i="13"/>
  <c r="D8" i="13"/>
  <c r="F8" i="13" s="1"/>
  <c r="D9" i="13"/>
  <c r="F9" i="13"/>
  <c r="D10" i="13"/>
  <c r="F10" i="13" s="1"/>
  <c r="D11" i="13"/>
  <c r="F11" i="13" s="1"/>
  <c r="D12" i="13"/>
  <c r="F12" i="13" s="1"/>
  <c r="D13" i="13"/>
  <c r="F13" i="13" s="1"/>
  <c r="D14" i="13"/>
  <c r="F14" i="13" s="1"/>
  <c r="D15" i="13"/>
  <c r="F15" i="13"/>
  <c r="D16" i="13"/>
  <c r="F16" i="13" s="1"/>
  <c r="D17" i="13"/>
  <c r="F17" i="13"/>
  <c r="D19" i="13"/>
  <c r="D20" i="13"/>
  <c r="D21" i="13"/>
  <c r="F21" i="13" s="1"/>
  <c r="D22" i="13"/>
  <c r="F22" i="13" s="1"/>
  <c r="D23" i="13"/>
  <c r="F23" i="13" s="1"/>
  <c r="D24" i="13"/>
  <c r="F24" i="13"/>
  <c r="D25" i="13"/>
  <c r="F25" i="13" s="1"/>
  <c r="D26" i="13"/>
  <c r="F26" i="13"/>
  <c r="D27" i="13"/>
  <c r="F27" i="13" s="1"/>
  <c r="D28" i="13"/>
  <c r="F28" i="13" s="1"/>
  <c r="D29" i="13"/>
  <c r="D30" i="13"/>
  <c r="F30" i="13" s="1"/>
  <c r="D31" i="13"/>
  <c r="F31" i="13" s="1"/>
  <c r="D32" i="13"/>
  <c r="F32" i="13"/>
  <c r="D33" i="13"/>
  <c r="F33" i="13" s="1"/>
  <c r="D34" i="13"/>
  <c r="D35" i="13"/>
  <c r="D36" i="13"/>
  <c r="D37" i="13"/>
  <c r="F37" i="13" s="1"/>
  <c r="D38" i="13"/>
  <c r="F38" i="13" s="1"/>
  <c r="D39" i="13"/>
  <c r="F39" i="13" s="1"/>
  <c r="D40" i="13"/>
  <c r="F40" i="13"/>
  <c r="D41" i="13"/>
  <c r="F41" i="13" s="1"/>
  <c r="D42" i="13"/>
  <c r="F42" i="13"/>
  <c r="D43" i="13"/>
  <c r="F43" i="13" s="1"/>
  <c r="D44" i="13"/>
  <c r="F44" i="13" s="1"/>
  <c r="D45" i="13"/>
  <c r="D46" i="13"/>
  <c r="F46" i="13" s="1"/>
  <c r="D47" i="13"/>
  <c r="F47" i="13" s="1"/>
  <c r="D48" i="13"/>
  <c r="F48" i="13"/>
  <c r="D49" i="13"/>
  <c r="F49" i="13" s="1"/>
  <c r="D50" i="13"/>
  <c r="D51" i="13"/>
  <c r="D52" i="13"/>
  <c r="D53" i="13"/>
  <c r="F53" i="13" s="1"/>
  <c r="D54" i="13"/>
  <c r="F54" i="13" s="1"/>
  <c r="D55" i="13"/>
  <c r="F55" i="13" s="1"/>
  <c r="D56" i="13"/>
  <c r="F56" i="13"/>
  <c r="D57" i="13"/>
  <c r="F57" i="13" s="1"/>
  <c r="D58" i="13"/>
  <c r="F58" i="13"/>
  <c r="D59" i="13"/>
  <c r="F59" i="13" s="1"/>
  <c r="D60" i="13"/>
  <c r="F60" i="13" s="1"/>
  <c r="D61" i="13"/>
  <c r="D62" i="13"/>
  <c r="F62" i="13" s="1"/>
  <c r="D63" i="13"/>
  <c r="F63" i="13" s="1"/>
  <c r="D64" i="13"/>
  <c r="F64" i="13"/>
  <c r="D65" i="13"/>
  <c r="F65" i="13" s="1"/>
  <c r="D66" i="13"/>
  <c r="F66" i="13" s="1"/>
  <c r="D67" i="13"/>
  <c r="D68" i="13"/>
  <c r="D69" i="13"/>
  <c r="F69" i="13" s="1"/>
  <c r="D70" i="13"/>
  <c r="F70" i="13" s="1"/>
  <c r="D71" i="13"/>
  <c r="F71" i="13" s="1"/>
  <c r="D72" i="13"/>
  <c r="F72" i="13"/>
  <c r="D73" i="13"/>
  <c r="F73" i="13" s="1"/>
  <c r="D74" i="13"/>
  <c r="F74" i="13"/>
  <c r="D75" i="13"/>
  <c r="F75" i="13" s="1"/>
  <c r="D76" i="13"/>
  <c r="F76" i="13" s="1"/>
  <c r="D77" i="13"/>
  <c r="D78" i="13"/>
  <c r="F78" i="13" s="1"/>
  <c r="D79" i="13"/>
  <c r="F79" i="13" s="1"/>
  <c r="D80" i="13"/>
  <c r="F80" i="13"/>
  <c r="D81" i="13"/>
  <c r="F81" i="13" s="1"/>
  <c r="D82" i="13"/>
  <c r="F82" i="13" s="1"/>
  <c r="D83" i="13"/>
  <c r="D84" i="13"/>
  <c r="D85" i="13"/>
  <c r="F85" i="13" s="1"/>
  <c r="D86" i="13"/>
  <c r="F86" i="13" s="1"/>
  <c r="D87" i="13"/>
  <c r="F87" i="13" s="1"/>
  <c r="D88" i="13"/>
  <c r="F88" i="13"/>
  <c r="D89" i="13"/>
  <c r="F89" i="13" s="1"/>
  <c r="D90" i="13"/>
  <c r="F90" i="13"/>
  <c r="D91" i="13"/>
  <c r="F91" i="13" s="1"/>
  <c r="D92" i="13"/>
  <c r="F92" i="13" s="1"/>
  <c r="D93" i="13"/>
  <c r="D94" i="13"/>
  <c r="F94" i="13" s="1"/>
  <c r="D95" i="13"/>
  <c r="F95" i="13" s="1"/>
  <c r="D96" i="13"/>
  <c r="F96" i="13"/>
  <c r="D97" i="13"/>
  <c r="F97" i="13" s="1"/>
  <c r="D98" i="13"/>
  <c r="F98" i="13" s="1"/>
  <c r="D99" i="13"/>
  <c r="D100" i="13"/>
  <c r="D101" i="13"/>
  <c r="F101" i="13" s="1"/>
  <c r="D102" i="13"/>
  <c r="F102" i="13" s="1"/>
  <c r="D103" i="13"/>
  <c r="F103" i="13" s="1"/>
  <c r="D104" i="13"/>
  <c r="F104" i="13"/>
  <c r="D105" i="13"/>
  <c r="F105" i="13" s="1"/>
  <c r="D106" i="13"/>
  <c r="F106" i="13"/>
  <c r="D107" i="13"/>
  <c r="F107" i="13" s="1"/>
  <c r="D108" i="13"/>
  <c r="F108" i="13" s="1"/>
  <c r="D109" i="13"/>
  <c r="D110" i="13"/>
  <c r="F110" i="13" s="1"/>
  <c r="D111" i="13"/>
  <c r="F111" i="13" s="1"/>
  <c r="D112" i="13"/>
  <c r="F112" i="13"/>
  <c r="D113" i="13"/>
  <c r="F113" i="13" s="1"/>
  <c r="D114" i="13"/>
  <c r="F114" i="13" s="1"/>
  <c r="D115" i="13"/>
  <c r="D116" i="13"/>
  <c r="D117" i="13"/>
  <c r="F117" i="13" s="1"/>
  <c r="D118" i="13"/>
  <c r="F118" i="13" s="1"/>
  <c r="D119" i="13"/>
  <c r="F119" i="13" s="1"/>
  <c r="D120" i="13"/>
  <c r="F120" i="13"/>
  <c r="D121" i="13"/>
  <c r="F121" i="13" s="1"/>
  <c r="D122" i="13"/>
  <c r="F122" i="13"/>
  <c r="D123" i="13"/>
  <c r="F123" i="13" s="1"/>
  <c r="D124" i="13"/>
  <c r="F124" i="13" s="1"/>
  <c r="D125" i="13"/>
  <c r="D126" i="13"/>
  <c r="F126" i="13" s="1"/>
  <c r="D127" i="13"/>
  <c r="D128" i="13"/>
  <c r="F128" i="13"/>
  <c r="D129" i="13"/>
  <c r="F129" i="13" s="1"/>
  <c r="D130" i="13"/>
  <c r="F130" i="13" s="1"/>
  <c r="D131" i="13"/>
  <c r="F131" i="13" s="1"/>
  <c r="D132" i="13"/>
  <c r="F132" i="13"/>
  <c r="D133" i="13"/>
  <c r="F133" i="13" s="1"/>
  <c r="D134" i="13"/>
  <c r="F134" i="13" s="1"/>
  <c r="D135" i="13"/>
  <c r="D136" i="13"/>
  <c r="D137" i="13"/>
  <c r="F137" i="13" s="1"/>
  <c r="D138" i="13"/>
  <c r="F138" i="13"/>
  <c r="D139" i="13"/>
  <c r="F139" i="13" s="1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H43" i="12"/>
  <c r="I43" i="12" s="1"/>
  <c r="K43" i="12" s="1"/>
  <c r="L43" i="12" s="1"/>
  <c r="H42" i="12"/>
  <c r="I42" i="12" s="1"/>
  <c r="H41" i="12"/>
  <c r="I41" i="12" s="1"/>
  <c r="K41" i="12" s="1"/>
  <c r="L41" i="12" s="1"/>
  <c r="H40" i="12"/>
  <c r="I40" i="12" s="1"/>
  <c r="J40" i="12" s="1"/>
  <c r="H39" i="12"/>
  <c r="I39" i="12" s="1"/>
  <c r="K39" i="12" s="1"/>
  <c r="L39" i="12" s="1"/>
  <c r="H38" i="12"/>
  <c r="I38" i="12" s="1"/>
  <c r="K38" i="12" s="1"/>
  <c r="L38" i="12" s="1"/>
  <c r="H37" i="12"/>
  <c r="I37" i="12" s="1"/>
  <c r="J37" i="12" s="1"/>
  <c r="H36" i="12"/>
  <c r="I36" i="12" s="1"/>
  <c r="K36" i="12" s="1"/>
  <c r="L36" i="12" s="1"/>
  <c r="H35" i="12"/>
  <c r="I35" i="12" s="1"/>
  <c r="K35" i="12" s="1"/>
  <c r="L35" i="12" s="1"/>
  <c r="H34" i="12"/>
  <c r="I34" i="12" s="1"/>
  <c r="J34" i="12" s="1"/>
  <c r="H33" i="12"/>
  <c r="I33" i="12" s="1"/>
  <c r="H32" i="12"/>
  <c r="I32" i="12" s="1"/>
  <c r="K32" i="12" s="1"/>
  <c r="L32" i="12" s="1"/>
  <c r="H31" i="12"/>
  <c r="I31" i="12" s="1"/>
  <c r="H30" i="12"/>
  <c r="I30" i="12" s="1"/>
  <c r="H29" i="12"/>
  <c r="I29" i="12" s="1"/>
  <c r="H28" i="12"/>
  <c r="I28" i="12" s="1"/>
  <c r="J28" i="12" s="1"/>
  <c r="H27" i="12"/>
  <c r="I27" i="12" s="1"/>
  <c r="H26" i="12"/>
  <c r="I26" i="12" s="1"/>
  <c r="J26" i="12" s="1"/>
  <c r="H25" i="12"/>
  <c r="I25" i="12" s="1"/>
  <c r="H24" i="12"/>
  <c r="I24" i="12" s="1"/>
  <c r="J24" i="12" s="1"/>
  <c r="H23" i="12"/>
  <c r="I23" i="12" s="1"/>
  <c r="H22" i="12"/>
  <c r="I22" i="12" s="1"/>
  <c r="H21" i="12"/>
  <c r="I21" i="12" s="1"/>
  <c r="H20" i="12"/>
  <c r="I20" i="12" s="1"/>
  <c r="J20" i="12" s="1"/>
  <c r="H19" i="12"/>
  <c r="I19" i="12" s="1"/>
  <c r="K19" i="12" s="1"/>
  <c r="L19" i="12" s="1"/>
  <c r="H18" i="12"/>
  <c r="I18" i="12" s="1"/>
  <c r="H17" i="12"/>
  <c r="I17" i="12" s="1"/>
  <c r="H16" i="12"/>
  <c r="I16" i="12" s="1"/>
  <c r="K16" i="12" s="1"/>
  <c r="L16" i="12" s="1"/>
  <c r="H15" i="12"/>
  <c r="I15" i="12" s="1"/>
  <c r="J15" i="12" s="1"/>
  <c r="H14" i="12"/>
  <c r="I14" i="12" s="1"/>
  <c r="H13" i="12"/>
  <c r="I13" i="12" s="1"/>
  <c r="H12" i="12"/>
  <c r="I12" i="12" s="1"/>
  <c r="J12" i="12" s="1"/>
  <c r="H11" i="12"/>
  <c r="I11" i="12" s="1"/>
  <c r="J11" i="12" s="1"/>
  <c r="H10" i="12"/>
  <c r="I10" i="12" s="1"/>
  <c r="K10" i="12" s="1"/>
  <c r="L10" i="12" s="1"/>
  <c r="H9" i="12"/>
  <c r="I9" i="12" s="1"/>
  <c r="H8" i="12"/>
  <c r="I8" i="12" s="1"/>
  <c r="H7" i="12"/>
  <c r="I7" i="12" s="1"/>
  <c r="H6" i="12"/>
  <c r="I6" i="12" s="1"/>
  <c r="J6" i="12" s="1"/>
  <c r="H5" i="12"/>
  <c r="I5" i="12" s="1"/>
  <c r="J5" i="12" s="1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K2" i="11"/>
  <c r="J2" i="11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2" i="8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K93" i="6"/>
  <c r="K94" i="6"/>
  <c r="L85" i="6"/>
  <c r="K85" i="6" s="1"/>
  <c r="P85" i="6" s="1"/>
  <c r="L86" i="6"/>
  <c r="K86" i="6"/>
  <c r="P86" i="6" s="1"/>
  <c r="L87" i="6"/>
  <c r="K87" i="6" s="1"/>
  <c r="P87" i="6" s="1"/>
  <c r="L88" i="6"/>
  <c r="K88" i="6"/>
  <c r="P88" i="6"/>
  <c r="L89" i="6"/>
  <c r="K89" i="6" s="1"/>
  <c r="P89" i="6" s="1"/>
  <c r="L90" i="6"/>
  <c r="K90" i="6" s="1"/>
  <c r="P90" i="6" s="1"/>
  <c r="L91" i="6"/>
  <c r="K91" i="6"/>
  <c r="P91" i="6"/>
  <c r="L92" i="6"/>
  <c r="K92" i="6" s="1"/>
  <c r="P92" i="6" s="1"/>
  <c r="L95" i="6"/>
  <c r="K95" i="6" s="1"/>
  <c r="P95" i="6" s="1"/>
  <c r="L96" i="6"/>
  <c r="K96" i="6"/>
  <c r="P96" i="6" s="1"/>
  <c r="L97" i="6"/>
  <c r="K97" i="6" s="1"/>
  <c r="P97" i="6" s="1"/>
  <c r="L98" i="6"/>
  <c r="K98" i="6"/>
  <c r="P98" i="6"/>
  <c r="L99" i="6"/>
  <c r="K99" i="6" s="1"/>
  <c r="P99" i="6" s="1"/>
  <c r="L100" i="6"/>
  <c r="K100" i="6"/>
  <c r="P100" i="6" s="1"/>
  <c r="L101" i="6"/>
  <c r="K101" i="6"/>
  <c r="P101" i="6"/>
  <c r="L102" i="6"/>
  <c r="K102" i="6" s="1"/>
  <c r="P102" i="6" s="1"/>
  <c r="L103" i="6"/>
  <c r="K103" i="6" s="1"/>
  <c r="P103" i="6" s="1"/>
  <c r="L104" i="6"/>
  <c r="K104" i="6"/>
  <c r="P104" i="6" s="1"/>
  <c r="L105" i="6"/>
  <c r="K105" i="6" s="1"/>
  <c r="P105" i="6" s="1"/>
  <c r="L106" i="6"/>
  <c r="K106" i="6"/>
  <c r="P106" i="6"/>
  <c r="L107" i="6"/>
  <c r="K107" i="6" s="1"/>
  <c r="P107" i="6" s="1"/>
  <c r="L108" i="6"/>
  <c r="K108" i="6" s="1"/>
  <c r="P108" i="6" s="1"/>
  <c r="L109" i="6"/>
  <c r="K109" i="6"/>
  <c r="P109" i="6"/>
  <c r="L110" i="6"/>
  <c r="K110" i="6" s="1"/>
  <c r="P110" i="6" s="1"/>
  <c r="L111" i="6"/>
  <c r="K111" i="6" s="1"/>
  <c r="P111" i="6" s="1"/>
  <c r="L112" i="6"/>
  <c r="K112" i="6"/>
  <c r="P112" i="6" s="1"/>
  <c r="L113" i="6"/>
  <c r="K113" i="6" s="1"/>
  <c r="P113" i="6" s="1"/>
  <c r="L114" i="6"/>
  <c r="K114" i="6"/>
  <c r="P114" i="6"/>
  <c r="L115" i="6"/>
  <c r="K115" i="6" s="1"/>
  <c r="P115" i="6" s="1"/>
  <c r="L116" i="6"/>
  <c r="K116" i="6" s="1"/>
  <c r="P116" i="6" s="1"/>
  <c r="L117" i="6"/>
  <c r="K117" i="6"/>
  <c r="P117" i="6"/>
  <c r="L118" i="6"/>
  <c r="K118" i="6" s="1"/>
  <c r="P118" i="6" s="1"/>
  <c r="L119" i="6"/>
  <c r="K119" i="6" s="1"/>
  <c r="P119" i="6" s="1"/>
  <c r="L120" i="6"/>
  <c r="K120" i="6"/>
  <c r="P120" i="6" s="1"/>
  <c r="L121" i="6"/>
  <c r="K121" i="6" s="1"/>
  <c r="P121" i="6" s="1"/>
  <c r="L122" i="6"/>
  <c r="K122" i="6"/>
  <c r="P122" i="6"/>
  <c r="L84" i="6"/>
  <c r="K84" i="6" s="1"/>
  <c r="P84" i="6" s="1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82" i="7"/>
  <c r="I122" i="6"/>
  <c r="G122" i="6"/>
  <c r="H122" i="6" s="1"/>
  <c r="D122" i="6"/>
  <c r="E122" i="6" s="1"/>
  <c r="B122" i="6"/>
  <c r="I121" i="6"/>
  <c r="G121" i="6"/>
  <c r="H121" i="6" s="1"/>
  <c r="D121" i="6"/>
  <c r="E121" i="6" s="1"/>
  <c r="B121" i="6"/>
  <c r="I120" i="6"/>
  <c r="G120" i="6"/>
  <c r="H120" i="6" s="1"/>
  <c r="D120" i="6"/>
  <c r="E120" i="6" s="1"/>
  <c r="B120" i="6"/>
  <c r="I119" i="6"/>
  <c r="G119" i="6"/>
  <c r="H119" i="6" s="1"/>
  <c r="D119" i="6"/>
  <c r="E119" i="6" s="1"/>
  <c r="B119" i="6"/>
  <c r="I118" i="6"/>
  <c r="G118" i="6"/>
  <c r="H118" i="6" s="1"/>
  <c r="D118" i="6"/>
  <c r="E118" i="6" s="1"/>
  <c r="B118" i="6"/>
  <c r="I117" i="6"/>
  <c r="G117" i="6"/>
  <c r="H117" i="6" s="1"/>
  <c r="D117" i="6"/>
  <c r="E117" i="6" s="1"/>
  <c r="B117" i="6"/>
  <c r="I116" i="6"/>
  <c r="G116" i="6"/>
  <c r="H116" i="6" s="1"/>
  <c r="D116" i="6"/>
  <c r="E116" i="6" s="1"/>
  <c r="B116" i="6"/>
  <c r="I115" i="6"/>
  <c r="G115" i="6"/>
  <c r="H115" i="6" s="1"/>
  <c r="D115" i="6"/>
  <c r="E115" i="6" s="1"/>
  <c r="B115" i="6"/>
  <c r="I114" i="6"/>
  <c r="G114" i="6"/>
  <c r="H114" i="6" s="1"/>
  <c r="D114" i="6"/>
  <c r="E114" i="6" s="1"/>
  <c r="B114" i="6"/>
  <c r="I113" i="6"/>
  <c r="G113" i="6"/>
  <c r="H113" i="6" s="1"/>
  <c r="D113" i="6"/>
  <c r="E113" i="6" s="1"/>
  <c r="B113" i="6"/>
  <c r="I112" i="6"/>
  <c r="G112" i="6"/>
  <c r="H112" i="6" s="1"/>
  <c r="D112" i="6"/>
  <c r="E112" i="6" s="1"/>
  <c r="B112" i="6"/>
  <c r="I111" i="6"/>
  <c r="G111" i="6"/>
  <c r="H111" i="6" s="1"/>
  <c r="D111" i="6"/>
  <c r="E111" i="6" s="1"/>
  <c r="B111" i="6"/>
  <c r="I110" i="6"/>
  <c r="G110" i="6"/>
  <c r="H110" i="6" s="1"/>
  <c r="D110" i="6"/>
  <c r="E110" i="6" s="1"/>
  <c r="B110" i="6"/>
  <c r="I109" i="6"/>
  <c r="G109" i="6"/>
  <c r="H109" i="6" s="1"/>
  <c r="D109" i="6"/>
  <c r="E109" i="6" s="1"/>
  <c r="B109" i="6"/>
  <c r="I108" i="6"/>
  <c r="G108" i="6"/>
  <c r="H108" i="6" s="1"/>
  <c r="D108" i="6"/>
  <c r="E108" i="6" s="1"/>
  <c r="B108" i="6"/>
  <c r="I107" i="6"/>
  <c r="G107" i="6"/>
  <c r="H107" i="6" s="1"/>
  <c r="D107" i="6"/>
  <c r="E107" i="6" s="1"/>
  <c r="B107" i="6"/>
  <c r="I106" i="6"/>
  <c r="G106" i="6"/>
  <c r="H106" i="6" s="1"/>
  <c r="D106" i="6"/>
  <c r="E106" i="6" s="1"/>
  <c r="B106" i="6"/>
  <c r="I105" i="6"/>
  <c r="G105" i="6"/>
  <c r="H105" i="6" s="1"/>
  <c r="D105" i="6"/>
  <c r="E105" i="6" s="1"/>
  <c r="B105" i="6"/>
  <c r="I104" i="6"/>
  <c r="G104" i="6"/>
  <c r="H104" i="6" s="1"/>
  <c r="D104" i="6"/>
  <c r="E104" i="6" s="1"/>
  <c r="B104" i="6"/>
  <c r="I103" i="6"/>
  <c r="G103" i="6"/>
  <c r="H103" i="6" s="1"/>
  <c r="D103" i="6"/>
  <c r="E103" i="6" s="1"/>
  <c r="B103" i="6"/>
  <c r="I102" i="6"/>
  <c r="G102" i="6"/>
  <c r="H102" i="6" s="1"/>
  <c r="D102" i="6"/>
  <c r="E102" i="6" s="1"/>
  <c r="B102" i="6"/>
  <c r="I101" i="6"/>
  <c r="G101" i="6"/>
  <c r="H101" i="6" s="1"/>
  <c r="D101" i="6"/>
  <c r="E101" i="6" s="1"/>
  <c r="B101" i="6"/>
  <c r="I100" i="6"/>
  <c r="G100" i="6"/>
  <c r="H100" i="6" s="1"/>
  <c r="D100" i="6"/>
  <c r="E100" i="6" s="1"/>
  <c r="B100" i="6"/>
  <c r="I99" i="6"/>
  <c r="G99" i="6"/>
  <c r="H99" i="6" s="1"/>
  <c r="D99" i="6"/>
  <c r="E99" i="6" s="1"/>
  <c r="B99" i="6"/>
  <c r="I98" i="6"/>
  <c r="G98" i="6"/>
  <c r="H98" i="6" s="1"/>
  <c r="D98" i="6"/>
  <c r="E98" i="6" s="1"/>
  <c r="B98" i="6"/>
  <c r="I97" i="6"/>
  <c r="G97" i="6"/>
  <c r="H97" i="6" s="1"/>
  <c r="D97" i="6"/>
  <c r="E97" i="6" s="1"/>
  <c r="B97" i="6"/>
  <c r="I96" i="6"/>
  <c r="G96" i="6"/>
  <c r="H96" i="6" s="1"/>
  <c r="D96" i="6"/>
  <c r="E96" i="6" s="1"/>
  <c r="B96" i="6"/>
  <c r="I95" i="6"/>
  <c r="G95" i="6"/>
  <c r="H95" i="6" s="1"/>
  <c r="D95" i="6"/>
  <c r="E95" i="6" s="1"/>
  <c r="B95" i="6"/>
  <c r="I94" i="6"/>
  <c r="G94" i="6"/>
  <c r="D94" i="6"/>
  <c r="E94" i="6" s="1"/>
  <c r="B94" i="6"/>
  <c r="I93" i="6"/>
  <c r="G93" i="6"/>
  <c r="D93" i="6"/>
  <c r="E93" i="6" s="1"/>
  <c r="B93" i="6"/>
  <c r="I92" i="6"/>
  <c r="G92" i="6"/>
  <c r="H92" i="6"/>
  <c r="D92" i="6"/>
  <c r="E92" i="6" s="1"/>
  <c r="B92" i="6"/>
  <c r="I91" i="6"/>
  <c r="G91" i="6"/>
  <c r="H91" i="6" s="1"/>
  <c r="D91" i="6"/>
  <c r="E91" i="6"/>
  <c r="B91" i="6"/>
  <c r="I90" i="6"/>
  <c r="G90" i="6"/>
  <c r="H90" i="6" s="1"/>
  <c r="D90" i="6"/>
  <c r="E90" i="6"/>
  <c r="B90" i="6"/>
  <c r="I89" i="6"/>
  <c r="G89" i="6"/>
  <c r="H89" i="6" s="1"/>
  <c r="D89" i="6"/>
  <c r="E89" i="6" s="1"/>
  <c r="B89" i="6"/>
  <c r="I88" i="6"/>
  <c r="G88" i="6"/>
  <c r="H88" i="6"/>
  <c r="D88" i="6"/>
  <c r="E88" i="6" s="1"/>
  <c r="B88" i="6"/>
  <c r="I87" i="6"/>
  <c r="G87" i="6"/>
  <c r="H87" i="6" s="1"/>
  <c r="D87" i="6"/>
  <c r="E87" i="6"/>
  <c r="B87" i="6"/>
  <c r="I86" i="6"/>
  <c r="G86" i="6"/>
  <c r="H86" i="6" s="1"/>
  <c r="D86" i="6"/>
  <c r="E86" i="6"/>
  <c r="B86" i="6"/>
  <c r="I85" i="6"/>
  <c r="G85" i="6"/>
  <c r="H85" i="6" s="1"/>
  <c r="D85" i="6"/>
  <c r="E85" i="6" s="1"/>
  <c r="B85" i="6"/>
  <c r="I84" i="6"/>
  <c r="G84" i="6"/>
  <c r="H84" i="6"/>
  <c r="D84" i="6"/>
  <c r="E84" i="6" s="1"/>
  <c r="B84" i="6"/>
  <c r="I119" i="7"/>
  <c r="K119" i="7"/>
  <c r="G119" i="7"/>
  <c r="H119" i="7" s="1"/>
  <c r="D119" i="7"/>
  <c r="E119" i="7" s="1"/>
  <c r="B119" i="7"/>
  <c r="I118" i="7"/>
  <c r="K118" i="7" s="1"/>
  <c r="G118" i="7"/>
  <c r="H118" i="7" s="1"/>
  <c r="D118" i="7"/>
  <c r="E118" i="7"/>
  <c r="B118" i="7"/>
  <c r="I117" i="7"/>
  <c r="K117" i="7"/>
  <c r="G117" i="7"/>
  <c r="H117" i="7"/>
  <c r="D117" i="7"/>
  <c r="E117" i="7" s="1"/>
  <c r="B117" i="7"/>
  <c r="I116" i="7"/>
  <c r="K116" i="7" s="1"/>
  <c r="G116" i="7"/>
  <c r="H116" i="7" s="1"/>
  <c r="D116" i="7"/>
  <c r="E116" i="7" s="1"/>
  <c r="B116" i="7"/>
  <c r="I115" i="7"/>
  <c r="K115" i="7" s="1"/>
  <c r="G115" i="7"/>
  <c r="H115" i="7"/>
  <c r="D115" i="7"/>
  <c r="E115" i="7"/>
  <c r="B115" i="7"/>
  <c r="I114" i="7"/>
  <c r="K114" i="7"/>
  <c r="G114" i="7"/>
  <c r="H114" i="7" s="1"/>
  <c r="D114" i="7"/>
  <c r="E114" i="7" s="1"/>
  <c r="B114" i="7"/>
  <c r="I113" i="7"/>
  <c r="K113" i="7" s="1"/>
  <c r="G113" i="7"/>
  <c r="H113" i="7" s="1"/>
  <c r="D113" i="7"/>
  <c r="E113" i="7"/>
  <c r="B113" i="7"/>
  <c r="I112" i="7"/>
  <c r="K112" i="7" s="1"/>
  <c r="G112" i="7"/>
  <c r="H112" i="7"/>
  <c r="D112" i="7"/>
  <c r="E112" i="7" s="1"/>
  <c r="B112" i="7"/>
  <c r="I111" i="7"/>
  <c r="K111" i="7"/>
  <c r="G111" i="7"/>
  <c r="H111" i="7" s="1"/>
  <c r="D111" i="7"/>
  <c r="E111" i="7" s="1"/>
  <c r="B111" i="7"/>
  <c r="I110" i="7"/>
  <c r="K110" i="7" s="1"/>
  <c r="G110" i="7"/>
  <c r="H110" i="7"/>
  <c r="D110" i="7"/>
  <c r="E110" i="7"/>
  <c r="B110" i="7"/>
  <c r="I109" i="7"/>
  <c r="K109" i="7"/>
  <c r="G109" i="7"/>
  <c r="H109" i="7"/>
  <c r="D109" i="7"/>
  <c r="E109" i="7" s="1"/>
  <c r="B109" i="7"/>
  <c r="I108" i="7"/>
  <c r="K108" i="7" s="1"/>
  <c r="G108" i="7"/>
  <c r="H108" i="7" s="1"/>
  <c r="D108" i="7"/>
  <c r="E108" i="7"/>
  <c r="B108" i="7"/>
  <c r="I107" i="7"/>
  <c r="K107" i="7" s="1"/>
  <c r="G107" i="7"/>
  <c r="H107" i="7"/>
  <c r="D107" i="7"/>
  <c r="E107" i="7"/>
  <c r="B107" i="7"/>
  <c r="I106" i="7"/>
  <c r="K106" i="7"/>
  <c r="G106" i="7"/>
  <c r="H106" i="7" s="1"/>
  <c r="D106" i="7"/>
  <c r="E106" i="7" s="1"/>
  <c r="B106" i="7"/>
  <c r="I105" i="7"/>
  <c r="K105" i="7" s="1"/>
  <c r="G105" i="7"/>
  <c r="H105" i="7" s="1"/>
  <c r="D105" i="7"/>
  <c r="E105" i="7"/>
  <c r="B105" i="7"/>
  <c r="I104" i="7"/>
  <c r="K104" i="7"/>
  <c r="G104" i="7"/>
  <c r="H104" i="7"/>
  <c r="D104" i="7"/>
  <c r="E104" i="7" s="1"/>
  <c r="B104" i="7"/>
  <c r="I103" i="7"/>
  <c r="K103" i="7"/>
  <c r="G103" i="7"/>
  <c r="H103" i="7" s="1"/>
  <c r="D103" i="7"/>
  <c r="E103" i="7" s="1"/>
  <c r="B103" i="7"/>
  <c r="I102" i="7"/>
  <c r="K102" i="7" s="1"/>
  <c r="G102" i="7"/>
  <c r="H102" i="7" s="1"/>
  <c r="D102" i="7"/>
  <c r="E102" i="7"/>
  <c r="B102" i="7"/>
  <c r="I101" i="7"/>
  <c r="K101" i="7"/>
  <c r="G101" i="7"/>
  <c r="H101" i="7"/>
  <c r="D101" i="7"/>
  <c r="E101" i="7" s="1"/>
  <c r="B101" i="7"/>
  <c r="I100" i="7"/>
  <c r="K100" i="7" s="1"/>
  <c r="G100" i="7"/>
  <c r="H100" i="7" s="1"/>
  <c r="D100" i="7"/>
  <c r="E100" i="7"/>
  <c r="B100" i="7"/>
  <c r="I99" i="7"/>
  <c r="K99" i="7" s="1"/>
  <c r="G99" i="7"/>
  <c r="H99" i="7"/>
  <c r="D99" i="7"/>
  <c r="E99" i="7"/>
  <c r="B99" i="7"/>
  <c r="N98" i="7"/>
  <c r="I98" i="7"/>
  <c r="K98" i="7" s="1"/>
  <c r="G98" i="7"/>
  <c r="H98" i="7"/>
  <c r="D98" i="7"/>
  <c r="E98" i="7"/>
  <c r="B98" i="7"/>
  <c r="I97" i="7"/>
  <c r="K97" i="7"/>
  <c r="G97" i="7"/>
  <c r="H97" i="7" s="1"/>
  <c r="D97" i="7"/>
  <c r="E97" i="7" s="1"/>
  <c r="B97" i="7"/>
  <c r="I96" i="7"/>
  <c r="K96" i="7" s="1"/>
  <c r="G96" i="7"/>
  <c r="H96" i="7" s="1"/>
  <c r="D96" i="7"/>
  <c r="E96" i="7"/>
  <c r="B96" i="7"/>
  <c r="I95" i="7"/>
  <c r="K95" i="7" s="1"/>
  <c r="G95" i="7"/>
  <c r="H95" i="7"/>
  <c r="D95" i="7"/>
  <c r="E95" i="7" s="1"/>
  <c r="B95" i="7"/>
  <c r="I94" i="7"/>
  <c r="K94" i="7"/>
  <c r="G94" i="7"/>
  <c r="H94" i="7" s="1"/>
  <c r="D94" i="7"/>
  <c r="E94" i="7" s="1"/>
  <c r="B94" i="7"/>
  <c r="I93" i="7"/>
  <c r="K93" i="7" s="1"/>
  <c r="G93" i="7"/>
  <c r="H93" i="7" s="1"/>
  <c r="D93" i="7"/>
  <c r="E93" i="7"/>
  <c r="B93" i="7"/>
  <c r="I92" i="7"/>
  <c r="K92" i="7"/>
  <c r="G92" i="7"/>
  <c r="H92" i="7"/>
  <c r="D92" i="7"/>
  <c r="E92" i="7" s="1"/>
  <c r="B92" i="7"/>
  <c r="I91" i="7"/>
  <c r="K91" i="7" s="1"/>
  <c r="G91" i="7"/>
  <c r="H91" i="7" s="1"/>
  <c r="D91" i="7"/>
  <c r="E91" i="7" s="1"/>
  <c r="B91" i="7"/>
  <c r="N90" i="7"/>
  <c r="I90" i="7"/>
  <c r="K90" i="7" s="1"/>
  <c r="G90" i="7"/>
  <c r="H90" i="7" s="1"/>
  <c r="D90" i="7"/>
  <c r="E90" i="7" s="1"/>
  <c r="B90" i="7"/>
  <c r="I89" i="7"/>
  <c r="K89" i="7" s="1"/>
  <c r="G89" i="7"/>
  <c r="H89" i="7"/>
  <c r="D89" i="7"/>
  <c r="E89" i="7"/>
  <c r="B89" i="7"/>
  <c r="I88" i="7"/>
  <c r="K88" i="7"/>
  <c r="G88" i="7"/>
  <c r="H88" i="7" s="1"/>
  <c r="D88" i="7"/>
  <c r="E88" i="7" s="1"/>
  <c r="B88" i="7"/>
  <c r="I87" i="7"/>
  <c r="K87" i="7" s="1"/>
  <c r="G87" i="7"/>
  <c r="H87" i="7" s="1"/>
  <c r="D87" i="7"/>
  <c r="E87" i="7"/>
  <c r="B87" i="7"/>
  <c r="I86" i="7"/>
  <c r="K86" i="7"/>
  <c r="G86" i="7"/>
  <c r="H86" i="7"/>
  <c r="D86" i="7"/>
  <c r="E86" i="7" s="1"/>
  <c r="B86" i="7"/>
  <c r="I85" i="7"/>
  <c r="K85" i="7"/>
  <c r="G85" i="7"/>
  <c r="H85" i="7" s="1"/>
  <c r="D85" i="7"/>
  <c r="E85" i="7" s="1"/>
  <c r="B85" i="7"/>
  <c r="I84" i="7"/>
  <c r="K84" i="7" s="1"/>
  <c r="G84" i="7"/>
  <c r="H84" i="7"/>
  <c r="D84" i="7"/>
  <c r="E84" i="7"/>
  <c r="B84" i="7"/>
  <c r="I83" i="7"/>
  <c r="K83" i="7"/>
  <c r="G83" i="7"/>
  <c r="H83" i="7"/>
  <c r="D83" i="7"/>
  <c r="E83" i="7" s="1"/>
  <c r="B83" i="7"/>
  <c r="I82" i="7"/>
  <c r="K82" i="7" s="1"/>
  <c r="G82" i="7"/>
  <c r="H82" i="7" s="1"/>
  <c r="D82" i="7"/>
  <c r="E82" i="7"/>
  <c r="B82" i="7"/>
  <c r="G2" i="7"/>
  <c r="H2" i="7" s="1"/>
  <c r="R82" i="7"/>
  <c r="R83" i="7"/>
  <c r="G46" i="7"/>
  <c r="H46" i="7"/>
  <c r="N58" i="7"/>
  <c r="N50" i="7"/>
  <c r="D43" i="7"/>
  <c r="D44" i="7"/>
  <c r="D45" i="7"/>
  <c r="D46" i="7"/>
  <c r="D47" i="7"/>
  <c r="E47" i="7"/>
  <c r="D48" i="7"/>
  <c r="E48" i="7" s="1"/>
  <c r="D49" i="7"/>
  <c r="D50" i="7"/>
  <c r="D51" i="7"/>
  <c r="D52" i="7"/>
  <c r="E52" i="7" s="1"/>
  <c r="D53" i="7"/>
  <c r="D54" i="7"/>
  <c r="E54" i="7" s="1"/>
  <c r="D55" i="7"/>
  <c r="E55" i="7" s="1"/>
  <c r="D56" i="7"/>
  <c r="E56" i="7" s="1"/>
  <c r="D57" i="7"/>
  <c r="D58" i="7"/>
  <c r="E58" i="7" s="1"/>
  <c r="D59" i="7"/>
  <c r="D60" i="7"/>
  <c r="E60" i="7" s="1"/>
  <c r="D61" i="7"/>
  <c r="E61" i="7" s="1"/>
  <c r="D62" i="7"/>
  <c r="D63" i="7"/>
  <c r="E63" i="7" s="1"/>
  <c r="D64" i="7"/>
  <c r="E64" i="7"/>
  <c r="D65" i="7"/>
  <c r="D66" i="7"/>
  <c r="E66" i="7" s="1"/>
  <c r="D67" i="7"/>
  <c r="E67" i="7" s="1"/>
  <c r="D68" i="7"/>
  <c r="D69" i="7"/>
  <c r="E69" i="7" s="1"/>
  <c r="D70" i="7"/>
  <c r="D71" i="7"/>
  <c r="E71" i="7"/>
  <c r="D72" i="7"/>
  <c r="E72" i="7"/>
  <c r="D73" i="7"/>
  <c r="E73" i="7" s="1"/>
  <c r="D74" i="7"/>
  <c r="D75" i="7"/>
  <c r="E75" i="7" s="1"/>
  <c r="D76" i="7"/>
  <c r="D77" i="7"/>
  <c r="D78" i="7"/>
  <c r="E78" i="7" s="1"/>
  <c r="D79" i="7"/>
  <c r="E79" i="7"/>
  <c r="D42" i="7"/>
  <c r="E42" i="7" s="1"/>
  <c r="E46" i="7"/>
  <c r="G43" i="7"/>
  <c r="H43" i="7" s="1"/>
  <c r="I43" i="7"/>
  <c r="K43" i="7" s="1"/>
  <c r="L43" i="7"/>
  <c r="G44" i="7"/>
  <c r="H44" i="7" s="1"/>
  <c r="I44" i="7"/>
  <c r="K44" i="7" s="1"/>
  <c r="L44" i="7" s="1"/>
  <c r="G45" i="7"/>
  <c r="H45" i="7" s="1"/>
  <c r="I45" i="7"/>
  <c r="K45" i="7" s="1"/>
  <c r="L45" i="7" s="1"/>
  <c r="I46" i="7"/>
  <c r="K46" i="7" s="1"/>
  <c r="L46" i="7" s="1"/>
  <c r="G47" i="7"/>
  <c r="H47" i="7" s="1"/>
  <c r="I47" i="7"/>
  <c r="K47" i="7"/>
  <c r="L47" i="7" s="1"/>
  <c r="G48" i="7"/>
  <c r="H48" i="7" s="1"/>
  <c r="I48" i="7"/>
  <c r="K48" i="7"/>
  <c r="L48" i="7" s="1"/>
  <c r="G49" i="7"/>
  <c r="H49" i="7"/>
  <c r="I49" i="7"/>
  <c r="K49" i="7"/>
  <c r="L49" i="7"/>
  <c r="G50" i="7"/>
  <c r="H50" i="7"/>
  <c r="I50" i="7"/>
  <c r="K50" i="7"/>
  <c r="L50" i="7"/>
  <c r="G51" i="7"/>
  <c r="H51" i="7"/>
  <c r="I51" i="7"/>
  <c r="K51" i="7" s="1"/>
  <c r="L51" i="7" s="1"/>
  <c r="G52" i="7"/>
  <c r="H52" i="7"/>
  <c r="I52" i="7"/>
  <c r="K52" i="7" s="1"/>
  <c r="L52" i="7" s="1"/>
  <c r="G53" i="7"/>
  <c r="H53" i="7" s="1"/>
  <c r="I53" i="7"/>
  <c r="K53" i="7" s="1"/>
  <c r="L53" i="7"/>
  <c r="G54" i="7"/>
  <c r="H54" i="7" s="1"/>
  <c r="I54" i="7"/>
  <c r="K54" i="7"/>
  <c r="L54" i="7" s="1"/>
  <c r="G55" i="7"/>
  <c r="H55" i="7" s="1"/>
  <c r="I55" i="7"/>
  <c r="K55" i="7" s="1"/>
  <c r="L55" i="7" s="1"/>
  <c r="G56" i="7"/>
  <c r="H56" i="7"/>
  <c r="I56" i="7"/>
  <c r="K56" i="7"/>
  <c r="L56" i="7" s="1"/>
  <c r="G57" i="7"/>
  <c r="H57" i="7"/>
  <c r="I57" i="7"/>
  <c r="K57" i="7"/>
  <c r="L57" i="7"/>
  <c r="G58" i="7"/>
  <c r="H58" i="7"/>
  <c r="I58" i="7"/>
  <c r="K58" i="7"/>
  <c r="L58" i="7"/>
  <c r="G59" i="7"/>
  <c r="H59" i="7"/>
  <c r="I59" i="7"/>
  <c r="K59" i="7" s="1"/>
  <c r="L59" i="7"/>
  <c r="G60" i="7"/>
  <c r="H60" i="7"/>
  <c r="H80" i="7" s="1"/>
  <c r="I60" i="7"/>
  <c r="K60" i="7" s="1"/>
  <c r="L60" i="7"/>
  <c r="G61" i="7"/>
  <c r="H61" i="7" s="1"/>
  <c r="I61" i="7"/>
  <c r="K61" i="7" s="1"/>
  <c r="L61" i="7"/>
  <c r="G62" i="7"/>
  <c r="H62" i="7" s="1"/>
  <c r="I62" i="7"/>
  <c r="K62" i="7"/>
  <c r="L62" i="7" s="1"/>
  <c r="G63" i="7"/>
  <c r="H63" i="7" s="1"/>
  <c r="I63" i="7"/>
  <c r="K63" i="7" s="1"/>
  <c r="L63" i="7" s="1"/>
  <c r="G64" i="7"/>
  <c r="H64" i="7"/>
  <c r="I64" i="7"/>
  <c r="K64" i="7"/>
  <c r="L64" i="7" s="1"/>
  <c r="G65" i="7"/>
  <c r="H65" i="7" s="1"/>
  <c r="I65" i="7"/>
  <c r="K65" i="7"/>
  <c r="L65" i="7" s="1"/>
  <c r="G66" i="7"/>
  <c r="H66" i="7"/>
  <c r="I66" i="7"/>
  <c r="K66" i="7"/>
  <c r="L66" i="7"/>
  <c r="G67" i="7"/>
  <c r="H67" i="7"/>
  <c r="I67" i="7"/>
  <c r="K67" i="7" s="1"/>
  <c r="L67" i="7"/>
  <c r="G68" i="7"/>
  <c r="H68" i="7"/>
  <c r="I68" i="7"/>
  <c r="K68" i="7" s="1"/>
  <c r="L68" i="7"/>
  <c r="G69" i="7"/>
  <c r="H69" i="7" s="1"/>
  <c r="I69" i="7"/>
  <c r="K69" i="7" s="1"/>
  <c r="L69" i="7" s="1"/>
  <c r="G70" i="7"/>
  <c r="H70" i="7" s="1"/>
  <c r="I70" i="7"/>
  <c r="K70" i="7" s="1"/>
  <c r="L70" i="7" s="1"/>
  <c r="G71" i="7"/>
  <c r="H71" i="7" s="1"/>
  <c r="I71" i="7"/>
  <c r="K71" i="7" s="1"/>
  <c r="L71" i="7" s="1"/>
  <c r="G72" i="7"/>
  <c r="H72" i="7" s="1"/>
  <c r="I72" i="7"/>
  <c r="K72" i="7"/>
  <c r="L72" i="7" s="1"/>
  <c r="G73" i="7"/>
  <c r="H73" i="7"/>
  <c r="I73" i="7"/>
  <c r="K73" i="7"/>
  <c r="L73" i="7" s="1"/>
  <c r="G74" i="7"/>
  <c r="H74" i="7"/>
  <c r="I74" i="7"/>
  <c r="K74" i="7"/>
  <c r="L74" i="7"/>
  <c r="G75" i="7"/>
  <c r="H75" i="7"/>
  <c r="I75" i="7"/>
  <c r="K75" i="7" s="1"/>
  <c r="L75" i="7" s="1"/>
  <c r="G76" i="7"/>
  <c r="H76" i="7"/>
  <c r="I76" i="7"/>
  <c r="K76" i="7" s="1"/>
  <c r="L76" i="7"/>
  <c r="G77" i="7"/>
  <c r="H77" i="7" s="1"/>
  <c r="I77" i="7"/>
  <c r="K77" i="7" s="1"/>
  <c r="L77" i="7"/>
  <c r="G78" i="7"/>
  <c r="H78" i="7" s="1"/>
  <c r="I78" i="7"/>
  <c r="K78" i="7"/>
  <c r="L78" i="7" s="1"/>
  <c r="G79" i="7"/>
  <c r="H79" i="7" s="1"/>
  <c r="I79" i="7"/>
  <c r="K79" i="7" s="1"/>
  <c r="L79" i="7" s="1"/>
  <c r="I42" i="7"/>
  <c r="K42" i="7"/>
  <c r="L42" i="7" s="1"/>
  <c r="G42" i="7"/>
  <c r="H42" i="7" s="1"/>
  <c r="E43" i="7"/>
  <c r="E44" i="7"/>
  <c r="E45" i="7"/>
  <c r="E49" i="7"/>
  <c r="E50" i="7"/>
  <c r="E51" i="7"/>
  <c r="E53" i="7"/>
  <c r="E57" i="7"/>
  <c r="E59" i="7"/>
  <c r="E62" i="7"/>
  <c r="E65" i="7"/>
  <c r="E68" i="7"/>
  <c r="E70" i="7"/>
  <c r="E74" i="7"/>
  <c r="E76" i="7"/>
  <c r="E77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42" i="7"/>
  <c r="D124" i="2"/>
  <c r="E124" i="2" s="1"/>
  <c r="D125" i="2"/>
  <c r="E125" i="2" s="1"/>
  <c r="D126" i="2"/>
  <c r="E126" i="2"/>
  <c r="D127" i="2"/>
  <c r="E127" i="2"/>
  <c r="D128" i="2"/>
  <c r="E128" i="2" s="1"/>
  <c r="D129" i="2"/>
  <c r="E129" i="2"/>
  <c r="D130" i="2"/>
  <c r="E130" i="2" s="1"/>
  <c r="D131" i="2"/>
  <c r="E131" i="2"/>
  <c r="D132" i="2"/>
  <c r="E132" i="2" s="1"/>
  <c r="D133" i="2"/>
  <c r="E133" i="2" s="1"/>
  <c r="D134" i="2"/>
  <c r="E134" i="2"/>
  <c r="D135" i="2"/>
  <c r="E135" i="2"/>
  <c r="D136" i="2"/>
  <c r="E136" i="2" s="1"/>
  <c r="D137" i="2"/>
  <c r="E137" i="2"/>
  <c r="C124" i="2"/>
  <c r="G124" i="2" s="1"/>
  <c r="C125" i="2"/>
  <c r="G125" i="2" s="1"/>
  <c r="C126" i="2"/>
  <c r="G126" i="2" s="1"/>
  <c r="C127" i="2"/>
  <c r="G127" i="2" s="1"/>
  <c r="C128" i="2"/>
  <c r="G128" i="2" s="1"/>
  <c r="C129" i="2"/>
  <c r="G129" i="2"/>
  <c r="C130" i="2"/>
  <c r="G130" i="2" s="1"/>
  <c r="C131" i="2"/>
  <c r="G131" i="2"/>
  <c r="C132" i="2"/>
  <c r="G132" i="2"/>
  <c r="C133" i="2"/>
  <c r="G133" i="2"/>
  <c r="C134" i="2"/>
  <c r="G134" i="2" s="1"/>
  <c r="C135" i="2"/>
  <c r="G135" i="2"/>
  <c r="C136" i="2"/>
  <c r="G136" i="2" s="1"/>
  <c r="C137" i="2"/>
  <c r="G137" i="2"/>
  <c r="G44" i="6"/>
  <c r="H44" i="6" s="1"/>
  <c r="I44" i="6"/>
  <c r="K44" i="6" s="1"/>
  <c r="P44" i="6" s="1"/>
  <c r="L44" i="6"/>
  <c r="G45" i="6"/>
  <c r="H45" i="6"/>
  <c r="I45" i="6"/>
  <c r="K45" i="6" s="1"/>
  <c r="P45" i="6" s="1"/>
  <c r="L45" i="6"/>
  <c r="G46" i="6"/>
  <c r="H46" i="6"/>
  <c r="I46" i="6"/>
  <c r="K46" i="6" s="1"/>
  <c r="L46" i="6" s="1"/>
  <c r="P46" i="6"/>
  <c r="G47" i="6"/>
  <c r="H47" i="6" s="1"/>
  <c r="I47" i="6"/>
  <c r="K47" i="6" s="1"/>
  <c r="P47" i="6" s="1"/>
  <c r="L47" i="6"/>
  <c r="G48" i="6"/>
  <c r="H48" i="6" s="1"/>
  <c r="I48" i="6"/>
  <c r="K48" i="6" s="1"/>
  <c r="G49" i="6"/>
  <c r="H49" i="6"/>
  <c r="I49" i="6"/>
  <c r="K49" i="6" s="1"/>
  <c r="G50" i="6"/>
  <c r="H50" i="6"/>
  <c r="I50" i="6"/>
  <c r="K50" i="6" s="1"/>
  <c r="G51" i="6"/>
  <c r="H51" i="6" s="1"/>
  <c r="I51" i="6"/>
  <c r="K51" i="6" s="1"/>
  <c r="L51" i="6" s="1"/>
  <c r="G52" i="6"/>
  <c r="I52" i="6"/>
  <c r="K52" i="6"/>
  <c r="L52" i="6" s="1"/>
  <c r="G53" i="6"/>
  <c r="I53" i="6"/>
  <c r="K53" i="6" s="1"/>
  <c r="L53" i="6" s="1"/>
  <c r="G54" i="6"/>
  <c r="H54" i="6" s="1"/>
  <c r="I54" i="6"/>
  <c r="K54" i="6"/>
  <c r="P54" i="6" s="1"/>
  <c r="L54" i="6"/>
  <c r="G55" i="6"/>
  <c r="H55" i="6" s="1"/>
  <c r="I55" i="6"/>
  <c r="K55" i="6" s="1"/>
  <c r="G56" i="6"/>
  <c r="H56" i="6" s="1"/>
  <c r="I56" i="6"/>
  <c r="K56" i="6"/>
  <c r="L56" i="6" s="1"/>
  <c r="G57" i="6"/>
  <c r="H57" i="6" s="1"/>
  <c r="I57" i="6"/>
  <c r="K57" i="6"/>
  <c r="P57" i="6" s="1"/>
  <c r="G58" i="6"/>
  <c r="H58" i="6" s="1"/>
  <c r="I58" i="6"/>
  <c r="K58" i="6"/>
  <c r="G59" i="6"/>
  <c r="H59" i="6" s="1"/>
  <c r="I59" i="6"/>
  <c r="K59" i="6" s="1"/>
  <c r="L59" i="6" s="1"/>
  <c r="G60" i="6"/>
  <c r="H60" i="6" s="1"/>
  <c r="I60" i="6"/>
  <c r="K60" i="6"/>
  <c r="G61" i="6"/>
  <c r="H61" i="6" s="1"/>
  <c r="I61" i="6"/>
  <c r="K61" i="6" s="1"/>
  <c r="G62" i="6"/>
  <c r="H62" i="6" s="1"/>
  <c r="I62" i="6"/>
  <c r="K62" i="6"/>
  <c r="G63" i="6"/>
  <c r="H63" i="6"/>
  <c r="I63" i="6"/>
  <c r="K63" i="6" s="1"/>
  <c r="G64" i="6"/>
  <c r="H64" i="6" s="1"/>
  <c r="I64" i="6"/>
  <c r="K64" i="6" s="1"/>
  <c r="P64" i="6" s="1"/>
  <c r="G65" i="6"/>
  <c r="H65" i="6" s="1"/>
  <c r="I65" i="6"/>
  <c r="K65" i="6"/>
  <c r="P65" i="6" s="1"/>
  <c r="L65" i="6"/>
  <c r="G66" i="6"/>
  <c r="H66" i="6" s="1"/>
  <c r="I66" i="6"/>
  <c r="K66" i="6" s="1"/>
  <c r="G67" i="6"/>
  <c r="H67" i="6" s="1"/>
  <c r="I67" i="6"/>
  <c r="K67" i="6"/>
  <c r="L67" i="6" s="1"/>
  <c r="P67" i="6"/>
  <c r="G68" i="6"/>
  <c r="H68" i="6" s="1"/>
  <c r="I68" i="6"/>
  <c r="K68" i="6"/>
  <c r="P68" i="6" s="1"/>
  <c r="G69" i="6"/>
  <c r="H69" i="6" s="1"/>
  <c r="I69" i="6"/>
  <c r="K69" i="6"/>
  <c r="G70" i="6"/>
  <c r="H70" i="6" s="1"/>
  <c r="I70" i="6"/>
  <c r="K70" i="6" s="1"/>
  <c r="G71" i="6"/>
  <c r="H71" i="6" s="1"/>
  <c r="I71" i="6"/>
  <c r="K71" i="6"/>
  <c r="G72" i="6"/>
  <c r="H72" i="6" s="1"/>
  <c r="I72" i="6"/>
  <c r="K72" i="6" s="1"/>
  <c r="G73" i="6"/>
  <c r="H73" i="6" s="1"/>
  <c r="I73" i="6"/>
  <c r="K73" i="6"/>
  <c r="P73" i="6" s="1"/>
  <c r="L73" i="6"/>
  <c r="G74" i="6"/>
  <c r="H74" i="6" s="1"/>
  <c r="I74" i="6"/>
  <c r="K74" i="6" s="1"/>
  <c r="L74" i="6" s="1"/>
  <c r="P74" i="6"/>
  <c r="G75" i="6"/>
  <c r="H75" i="6" s="1"/>
  <c r="I75" i="6"/>
  <c r="K75" i="6" s="1"/>
  <c r="G76" i="6"/>
  <c r="H76" i="6"/>
  <c r="I76" i="6"/>
  <c r="K76" i="6"/>
  <c r="G77" i="6"/>
  <c r="H77" i="6" s="1"/>
  <c r="I77" i="6"/>
  <c r="K77" i="6"/>
  <c r="L77" i="6" s="1"/>
  <c r="P77" i="6"/>
  <c r="G78" i="6"/>
  <c r="H78" i="6" s="1"/>
  <c r="I78" i="6"/>
  <c r="K78" i="6" s="1"/>
  <c r="L78" i="6" s="1"/>
  <c r="G79" i="6"/>
  <c r="H79" i="6"/>
  <c r="I79" i="6"/>
  <c r="K79" i="6"/>
  <c r="L79" i="6" s="1"/>
  <c r="G80" i="6"/>
  <c r="H80" i="6" s="1"/>
  <c r="I80" i="6"/>
  <c r="K80" i="6"/>
  <c r="L80" i="6" s="1"/>
  <c r="P80" i="6"/>
  <c r="G81" i="6"/>
  <c r="H81" i="6"/>
  <c r="I81" i="6"/>
  <c r="K81" i="6" s="1"/>
  <c r="I2" i="6"/>
  <c r="K2" i="6" s="1"/>
  <c r="P2" i="6" s="1"/>
  <c r="I43" i="6"/>
  <c r="K43" i="6" s="1"/>
  <c r="G43" i="6"/>
  <c r="H43" i="6"/>
  <c r="D44" i="6"/>
  <c r="E44" i="6" s="1"/>
  <c r="D45" i="6"/>
  <c r="E45" i="6"/>
  <c r="D46" i="6"/>
  <c r="E46" i="6" s="1"/>
  <c r="D47" i="6"/>
  <c r="E47" i="6" s="1"/>
  <c r="D48" i="6"/>
  <c r="E48" i="6" s="1"/>
  <c r="D49" i="6"/>
  <c r="E49" i="6"/>
  <c r="D50" i="6"/>
  <c r="E50" i="6" s="1"/>
  <c r="D51" i="6"/>
  <c r="E51" i="6" s="1"/>
  <c r="D52" i="6"/>
  <c r="E52" i="6" s="1"/>
  <c r="D53" i="6"/>
  <c r="E53" i="6"/>
  <c r="D54" i="6"/>
  <c r="E54" i="6" s="1"/>
  <c r="D55" i="6"/>
  <c r="E55" i="6"/>
  <c r="D56" i="6"/>
  <c r="E56" i="6"/>
  <c r="D57" i="6"/>
  <c r="E57" i="6"/>
  <c r="D58" i="6"/>
  <c r="E58" i="6" s="1"/>
  <c r="D59" i="6"/>
  <c r="E59" i="6" s="1"/>
  <c r="D60" i="6"/>
  <c r="E60" i="6" s="1"/>
  <c r="D61" i="6"/>
  <c r="E61" i="6"/>
  <c r="D62" i="6"/>
  <c r="E62" i="6" s="1"/>
  <c r="D63" i="6"/>
  <c r="E63" i="6"/>
  <c r="D64" i="6"/>
  <c r="E64" i="6"/>
  <c r="D65" i="6"/>
  <c r="E65" i="6"/>
  <c r="D66" i="6"/>
  <c r="E66" i="6" s="1"/>
  <c r="D67" i="6"/>
  <c r="E67" i="6" s="1"/>
  <c r="D68" i="6"/>
  <c r="E68" i="6" s="1"/>
  <c r="D69" i="6"/>
  <c r="E69" i="6"/>
  <c r="D70" i="6"/>
  <c r="E70" i="6" s="1"/>
  <c r="D71" i="6"/>
  <c r="E71" i="6" s="1"/>
  <c r="D72" i="6"/>
  <c r="E72" i="6"/>
  <c r="D73" i="6"/>
  <c r="E73" i="6"/>
  <c r="D74" i="6"/>
  <c r="E74" i="6" s="1"/>
  <c r="D75" i="6"/>
  <c r="E75" i="6"/>
  <c r="D76" i="6"/>
  <c r="E76" i="6" s="1"/>
  <c r="D77" i="6"/>
  <c r="E77" i="6"/>
  <c r="D78" i="6"/>
  <c r="E78" i="6" s="1"/>
  <c r="D79" i="6"/>
  <c r="E79" i="6"/>
  <c r="D80" i="6"/>
  <c r="E80" i="6" s="1"/>
  <c r="D81" i="6"/>
  <c r="E81" i="6"/>
  <c r="I40" i="6"/>
  <c r="D43" i="6"/>
  <c r="E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43" i="6"/>
  <c r="D4" i="2"/>
  <c r="E4" i="2" s="1"/>
  <c r="D5" i="2"/>
  <c r="E5" i="2" s="1"/>
  <c r="D6" i="2"/>
  <c r="E6" i="2"/>
  <c r="D7" i="2"/>
  <c r="E7" i="2" s="1"/>
  <c r="D8" i="2"/>
  <c r="E8" i="2"/>
  <c r="D9" i="2"/>
  <c r="E9" i="2" s="1"/>
  <c r="D10" i="2"/>
  <c r="E10" i="2"/>
  <c r="D11" i="2"/>
  <c r="E11" i="2" s="1"/>
  <c r="D12" i="2"/>
  <c r="E12" i="2"/>
  <c r="D13" i="2"/>
  <c r="E13" i="2" s="1"/>
  <c r="D14" i="2"/>
  <c r="E14" i="2"/>
  <c r="D15" i="2"/>
  <c r="E15" i="2" s="1"/>
  <c r="D16" i="2"/>
  <c r="E16" i="2" s="1"/>
  <c r="D17" i="2"/>
  <c r="E17" i="2" s="1"/>
  <c r="D18" i="2"/>
  <c r="E18" i="2"/>
  <c r="D19" i="2"/>
  <c r="E19" i="2" s="1"/>
  <c r="D20" i="2"/>
  <c r="E20" i="2"/>
  <c r="D21" i="2"/>
  <c r="E21" i="2"/>
  <c r="D22" i="2"/>
  <c r="E22" i="2"/>
  <c r="D23" i="2"/>
  <c r="E23" i="2" s="1"/>
  <c r="D24" i="2"/>
  <c r="E24" i="2" s="1"/>
  <c r="D25" i="2"/>
  <c r="E25" i="2" s="1"/>
  <c r="D26" i="2"/>
  <c r="E26" i="2"/>
  <c r="D27" i="2"/>
  <c r="E27" i="2" s="1"/>
  <c r="D28" i="2"/>
  <c r="E28" i="2" s="1"/>
  <c r="D29" i="2"/>
  <c r="E29" i="2"/>
  <c r="D30" i="2"/>
  <c r="E30" i="2"/>
  <c r="D31" i="2"/>
  <c r="E31" i="2" s="1"/>
  <c r="D32" i="2"/>
  <c r="E32" i="2"/>
  <c r="D33" i="2"/>
  <c r="E33" i="2" s="1"/>
  <c r="D34" i="2"/>
  <c r="E34" i="2"/>
  <c r="D35" i="2"/>
  <c r="E35" i="2" s="1"/>
  <c r="D36" i="2"/>
  <c r="E36" i="2"/>
  <c r="D37" i="2"/>
  <c r="E37" i="2" s="1"/>
  <c r="D38" i="2"/>
  <c r="E38" i="2"/>
  <c r="D39" i="2"/>
  <c r="E39" i="2" s="1"/>
  <c r="D40" i="2"/>
  <c r="E40" i="2" s="1"/>
  <c r="D41" i="2"/>
  <c r="E41" i="2" s="1"/>
  <c r="D42" i="2"/>
  <c r="E42" i="2"/>
  <c r="D43" i="2"/>
  <c r="E43" i="2" s="1"/>
  <c r="D44" i="2"/>
  <c r="E44" i="2"/>
  <c r="D45" i="2"/>
  <c r="E45" i="2"/>
  <c r="D46" i="2"/>
  <c r="E46" i="2"/>
  <c r="D47" i="2"/>
  <c r="E47" i="2" s="1"/>
  <c r="D48" i="2"/>
  <c r="E48" i="2" s="1"/>
  <c r="D49" i="2"/>
  <c r="E49" i="2" s="1"/>
  <c r="D50" i="2"/>
  <c r="E50" i="2"/>
  <c r="D51" i="2"/>
  <c r="E51" i="2" s="1"/>
  <c r="D52" i="2"/>
  <c r="E52" i="2"/>
  <c r="D53" i="2"/>
  <c r="E53" i="2"/>
  <c r="D54" i="2"/>
  <c r="E54" i="2"/>
  <c r="D55" i="2"/>
  <c r="E55" i="2" s="1"/>
  <c r="D56" i="2"/>
  <c r="E56" i="2" s="1"/>
  <c r="D57" i="2"/>
  <c r="E57" i="2" s="1"/>
  <c r="D58" i="2"/>
  <c r="E58" i="2"/>
  <c r="D59" i="2"/>
  <c r="E59" i="2" s="1"/>
  <c r="D60" i="2"/>
  <c r="E60" i="2" s="1"/>
  <c r="D61" i="2"/>
  <c r="E61" i="2"/>
  <c r="D62" i="2"/>
  <c r="E62" i="2"/>
  <c r="D63" i="2"/>
  <c r="E63" i="2" s="1"/>
  <c r="D64" i="2"/>
  <c r="E64" i="2"/>
  <c r="D65" i="2"/>
  <c r="E65" i="2" s="1"/>
  <c r="D66" i="2"/>
  <c r="E66" i="2"/>
  <c r="D67" i="2"/>
  <c r="E67" i="2" s="1"/>
  <c r="D68" i="2"/>
  <c r="E68" i="2"/>
  <c r="D69" i="2"/>
  <c r="E69" i="2" s="1"/>
  <c r="D70" i="2"/>
  <c r="E70" i="2"/>
  <c r="D71" i="2"/>
  <c r="E71" i="2" s="1"/>
  <c r="D72" i="2"/>
  <c r="E72" i="2" s="1"/>
  <c r="D73" i="2"/>
  <c r="E73" i="2"/>
  <c r="D74" i="2"/>
  <c r="E74" i="2"/>
  <c r="D75" i="2"/>
  <c r="E75" i="2" s="1"/>
  <c r="D76" i="2"/>
  <c r="E76" i="2"/>
  <c r="D77" i="2"/>
  <c r="E77" i="2" s="1"/>
  <c r="D78" i="2"/>
  <c r="E78" i="2"/>
  <c r="D79" i="2"/>
  <c r="E79" i="2" s="1"/>
  <c r="D80" i="2"/>
  <c r="E80" i="2" s="1"/>
  <c r="D81" i="2"/>
  <c r="E81" i="2"/>
  <c r="D82" i="2"/>
  <c r="E82" i="2"/>
  <c r="D83" i="2"/>
  <c r="E83" i="2" s="1"/>
  <c r="D84" i="2"/>
  <c r="E84" i="2"/>
  <c r="D85" i="2"/>
  <c r="E85" i="2"/>
  <c r="D86" i="2"/>
  <c r="E86" i="2"/>
  <c r="D87" i="2"/>
  <c r="E87" i="2" s="1"/>
  <c r="D88" i="2"/>
  <c r="E88" i="2" s="1"/>
  <c r="D89" i="2"/>
  <c r="E89" i="2" s="1"/>
  <c r="D90" i="2"/>
  <c r="E90" i="2"/>
  <c r="D91" i="2"/>
  <c r="E91" i="2" s="1"/>
  <c r="D92" i="2"/>
  <c r="E92" i="2" s="1"/>
  <c r="D93" i="2"/>
  <c r="E93" i="2"/>
  <c r="D94" i="2"/>
  <c r="E94" i="2"/>
  <c r="D95" i="2"/>
  <c r="E95" i="2" s="1"/>
  <c r="D96" i="2"/>
  <c r="E96" i="2" s="1"/>
  <c r="D97" i="2"/>
  <c r="E97" i="2" s="1"/>
  <c r="D98" i="2"/>
  <c r="E98" i="2"/>
  <c r="D99" i="2"/>
  <c r="E99" i="2" s="1"/>
  <c r="D100" i="2"/>
  <c r="E100" i="2"/>
  <c r="D101" i="2"/>
  <c r="E101" i="2" s="1"/>
  <c r="D102" i="2"/>
  <c r="E102" i="2"/>
  <c r="D103" i="2"/>
  <c r="E103" i="2" s="1"/>
  <c r="D104" i="2"/>
  <c r="E104" i="2" s="1"/>
  <c r="D105" i="2"/>
  <c r="E105" i="2"/>
  <c r="D106" i="2"/>
  <c r="E106" i="2"/>
  <c r="D107" i="2"/>
  <c r="E107" i="2" s="1"/>
  <c r="D108" i="2"/>
  <c r="E108" i="2"/>
  <c r="D109" i="2"/>
  <c r="E109" i="2" s="1"/>
  <c r="D110" i="2"/>
  <c r="E110" i="2"/>
  <c r="D111" i="2"/>
  <c r="E111" i="2" s="1"/>
  <c r="D112" i="2"/>
  <c r="E112" i="2" s="1"/>
  <c r="D113" i="2"/>
  <c r="E113" i="2"/>
  <c r="D114" i="2"/>
  <c r="E114" i="2"/>
  <c r="D115" i="2"/>
  <c r="E115" i="2" s="1"/>
  <c r="D116" i="2"/>
  <c r="E116" i="2"/>
  <c r="D117" i="2"/>
  <c r="E117" i="2"/>
  <c r="D118" i="2"/>
  <c r="E118" i="2"/>
  <c r="D119" i="2"/>
  <c r="E119" i="2" s="1"/>
  <c r="D120" i="2"/>
  <c r="E120" i="2" s="1"/>
  <c r="D121" i="2"/>
  <c r="E121" i="2" s="1"/>
  <c r="D122" i="2"/>
  <c r="E122" i="2"/>
  <c r="D123" i="2"/>
  <c r="E123" i="2" s="1"/>
  <c r="D2" i="2"/>
  <c r="E2" i="2" s="1"/>
  <c r="D3" i="2"/>
  <c r="E3" i="2"/>
  <c r="C3" i="2"/>
  <c r="G3" i="2"/>
  <c r="C4" i="2"/>
  <c r="G4" i="2" s="1"/>
  <c r="C5" i="2"/>
  <c r="G5" i="2" s="1"/>
  <c r="C6" i="2"/>
  <c r="G6" i="2" s="1"/>
  <c r="C7" i="2"/>
  <c r="G7" i="2"/>
  <c r="C8" i="2"/>
  <c r="G8" i="2" s="1"/>
  <c r="C9" i="2"/>
  <c r="G9" i="2" s="1"/>
  <c r="C10" i="2"/>
  <c r="G10" i="2" s="1"/>
  <c r="C11" i="2"/>
  <c r="G11" i="2"/>
  <c r="C12" i="2"/>
  <c r="G12" i="2" s="1"/>
  <c r="C13" i="2"/>
  <c r="G13" i="2" s="1"/>
  <c r="C14" i="2"/>
  <c r="G14" i="2" s="1"/>
  <c r="C15" i="2"/>
  <c r="G15" i="2"/>
  <c r="C16" i="2"/>
  <c r="G16" i="2" s="1"/>
  <c r="C17" i="2"/>
  <c r="G17" i="2"/>
  <c r="C18" i="2"/>
  <c r="G18" i="2"/>
  <c r="C19" i="2"/>
  <c r="G19" i="2"/>
  <c r="C20" i="2"/>
  <c r="G20" i="2" s="1"/>
  <c r="C21" i="2"/>
  <c r="G21" i="2" s="1"/>
  <c r="C22" i="2"/>
  <c r="G22" i="2" s="1"/>
  <c r="C23" i="2"/>
  <c r="G23" i="2"/>
  <c r="C24" i="2"/>
  <c r="G24" i="2" s="1"/>
  <c r="C25" i="2"/>
  <c r="G25" i="2"/>
  <c r="C26" i="2"/>
  <c r="G26" i="2"/>
  <c r="C27" i="2"/>
  <c r="G27" i="2"/>
  <c r="C28" i="2"/>
  <c r="G28" i="2" s="1"/>
  <c r="C29" i="2"/>
  <c r="G29" i="2" s="1"/>
  <c r="C30" i="2"/>
  <c r="G30" i="2" s="1"/>
  <c r="C31" i="2"/>
  <c r="G31" i="2"/>
  <c r="C32" i="2"/>
  <c r="G32" i="2" s="1"/>
  <c r="C33" i="2"/>
  <c r="G33" i="2" s="1"/>
  <c r="C34" i="2"/>
  <c r="G34" i="2"/>
  <c r="C35" i="2"/>
  <c r="G35" i="2"/>
  <c r="C36" i="2"/>
  <c r="G36" i="2" s="1"/>
  <c r="C37" i="2"/>
  <c r="G37" i="2" s="1"/>
  <c r="C38" i="2"/>
  <c r="G38" i="2" s="1"/>
  <c r="C39" i="2"/>
  <c r="G39" i="2"/>
  <c r="C40" i="2"/>
  <c r="G40" i="2" s="1"/>
  <c r="C41" i="2"/>
  <c r="G41" i="2"/>
  <c r="C42" i="2"/>
  <c r="G42" i="2" s="1"/>
  <c r="C43" i="2"/>
  <c r="G43" i="2"/>
  <c r="C44" i="2"/>
  <c r="G44" i="2" s="1"/>
  <c r="C45" i="2"/>
  <c r="G45" i="2" s="1"/>
  <c r="C46" i="2"/>
  <c r="G46" i="2" s="1"/>
  <c r="C47" i="2"/>
  <c r="G47" i="2"/>
  <c r="C48" i="2"/>
  <c r="G48" i="2" s="1"/>
  <c r="C49" i="2"/>
  <c r="G49" i="2"/>
  <c r="C50" i="2"/>
  <c r="G50" i="2"/>
  <c r="C51" i="2"/>
  <c r="G51" i="2"/>
  <c r="C52" i="2"/>
  <c r="G52" i="2" s="1"/>
  <c r="C53" i="2"/>
  <c r="G53" i="2" s="1"/>
  <c r="C54" i="2"/>
  <c r="G54" i="2"/>
  <c r="C55" i="2"/>
  <c r="G55" i="2"/>
  <c r="C56" i="2"/>
  <c r="G56" i="2" s="1"/>
  <c r="C57" i="2"/>
  <c r="G57" i="2"/>
  <c r="C58" i="2"/>
  <c r="G58" i="2"/>
  <c r="C59" i="2"/>
  <c r="G59" i="2"/>
  <c r="C60" i="2"/>
  <c r="G60" i="2" s="1"/>
  <c r="C61" i="2"/>
  <c r="G61" i="2" s="1"/>
  <c r="C62" i="2"/>
  <c r="G62" i="2" s="1"/>
  <c r="C63" i="2"/>
  <c r="G63" i="2"/>
  <c r="C64" i="2"/>
  <c r="G64" i="2" s="1"/>
  <c r="C65" i="2"/>
  <c r="G65" i="2" s="1"/>
  <c r="C66" i="2"/>
  <c r="G66" i="2"/>
  <c r="C67" i="2"/>
  <c r="G67" i="2"/>
  <c r="C68" i="2"/>
  <c r="G68" i="2" s="1"/>
  <c r="C69" i="2"/>
  <c r="G69" i="2" s="1"/>
  <c r="C70" i="2"/>
  <c r="G70" i="2" s="1"/>
  <c r="C71" i="2"/>
  <c r="G71" i="2"/>
  <c r="C72" i="2"/>
  <c r="G72" i="2" s="1"/>
  <c r="C73" i="2"/>
  <c r="G73" i="2"/>
  <c r="C74" i="2"/>
  <c r="G74" i="2" s="1"/>
  <c r="C75" i="2"/>
  <c r="G75" i="2"/>
  <c r="C76" i="2"/>
  <c r="G76" i="2" s="1"/>
  <c r="C77" i="2"/>
  <c r="G77" i="2" s="1"/>
  <c r="C78" i="2"/>
  <c r="G78" i="2"/>
  <c r="C79" i="2"/>
  <c r="G79" i="2"/>
  <c r="C80" i="2"/>
  <c r="G80" i="2" s="1"/>
  <c r="C81" i="2"/>
  <c r="G81" i="2"/>
  <c r="C82" i="2"/>
  <c r="G82" i="2" s="1"/>
  <c r="C83" i="2"/>
  <c r="G83" i="2"/>
  <c r="C84" i="2"/>
  <c r="G84" i="2" s="1"/>
  <c r="C85" i="2"/>
  <c r="G85" i="2" s="1"/>
  <c r="C86" i="2"/>
  <c r="G86" i="2"/>
  <c r="C87" i="2"/>
  <c r="G87" i="2"/>
  <c r="C88" i="2"/>
  <c r="G88" i="2" s="1"/>
  <c r="C89" i="2"/>
  <c r="G89" i="2"/>
  <c r="C90" i="2"/>
  <c r="G90" i="2"/>
  <c r="C91" i="2"/>
  <c r="G91" i="2"/>
  <c r="C92" i="2"/>
  <c r="G92" i="2" s="1"/>
  <c r="C93" i="2"/>
  <c r="G93" i="2" s="1"/>
  <c r="C94" i="2"/>
  <c r="G94" i="2" s="1"/>
  <c r="C95" i="2"/>
  <c r="G95" i="2"/>
  <c r="C96" i="2"/>
  <c r="G96" i="2" s="1"/>
  <c r="C97" i="2"/>
  <c r="G97" i="2" s="1"/>
  <c r="C98" i="2"/>
  <c r="G98" i="2"/>
  <c r="C99" i="2"/>
  <c r="G99" i="2"/>
  <c r="C100" i="2"/>
  <c r="G100" i="2" s="1"/>
  <c r="C101" i="2"/>
  <c r="G101" i="2" s="1"/>
  <c r="C102" i="2"/>
  <c r="G102" i="2" s="1"/>
  <c r="C103" i="2"/>
  <c r="G103" i="2"/>
  <c r="C104" i="2"/>
  <c r="G104" i="2" s="1"/>
  <c r="C105" i="2"/>
  <c r="G105" i="2" s="1"/>
  <c r="C106" i="2"/>
  <c r="G106" i="2" s="1"/>
  <c r="C107" i="2"/>
  <c r="G107" i="2"/>
  <c r="C108" i="2"/>
  <c r="G108" i="2" s="1"/>
  <c r="C109" i="2"/>
  <c r="G109" i="2" s="1"/>
  <c r="C110" i="2"/>
  <c r="G110" i="2" s="1"/>
  <c r="C111" i="2"/>
  <c r="G111" i="2"/>
  <c r="C112" i="2"/>
  <c r="G112" i="2" s="1"/>
  <c r="C113" i="2"/>
  <c r="G113" i="2"/>
  <c r="C114" i="2"/>
  <c r="G114" i="2" s="1"/>
  <c r="C115" i="2"/>
  <c r="G115" i="2"/>
  <c r="C116" i="2"/>
  <c r="G116" i="2" s="1"/>
  <c r="C117" i="2"/>
  <c r="G117" i="2" s="1"/>
  <c r="C118" i="2"/>
  <c r="G118" i="2"/>
  <c r="C119" i="2"/>
  <c r="G119" i="2"/>
  <c r="C120" i="2"/>
  <c r="G120" i="2" s="1"/>
  <c r="C121" i="2"/>
  <c r="G121" i="2"/>
  <c r="C122" i="2"/>
  <c r="G122" i="2"/>
  <c r="C123" i="2"/>
  <c r="G123" i="2"/>
  <c r="C2" i="2"/>
  <c r="G2" i="2" s="1"/>
  <c r="N125" i="11"/>
  <c r="D59" i="11"/>
  <c r="G59" i="11"/>
  <c r="D60" i="11"/>
  <c r="G60" i="11"/>
  <c r="F60" i="11"/>
  <c r="D61" i="11"/>
  <c r="F61" i="11" s="1"/>
  <c r="G61" i="11"/>
  <c r="D62" i="11"/>
  <c r="G62" i="11"/>
  <c r="D63" i="11"/>
  <c r="G63" i="11"/>
  <c r="D64" i="11"/>
  <c r="F64" i="11" s="1"/>
  <c r="G64" i="11"/>
  <c r="D65" i="11"/>
  <c r="F65" i="11" s="1"/>
  <c r="G65" i="11"/>
  <c r="D66" i="11"/>
  <c r="G66" i="11"/>
  <c r="D67" i="11"/>
  <c r="F67" i="11" s="1"/>
  <c r="G67" i="11"/>
  <c r="D68" i="11"/>
  <c r="F68" i="11" s="1"/>
  <c r="G68" i="11"/>
  <c r="D69" i="11"/>
  <c r="F69" i="11" s="1"/>
  <c r="H69" i="11" s="1"/>
  <c r="G69" i="11"/>
  <c r="D70" i="11"/>
  <c r="G70" i="11"/>
  <c r="D71" i="11"/>
  <c r="G71" i="11"/>
  <c r="D58" i="11"/>
  <c r="F58" i="11" s="1"/>
  <c r="G58" i="11"/>
  <c r="D125" i="11"/>
  <c r="G125" i="11"/>
  <c r="E125" i="11"/>
  <c r="D124" i="11"/>
  <c r="G124" i="11"/>
  <c r="F124" i="11"/>
  <c r="E124" i="11"/>
  <c r="D123" i="11"/>
  <c r="F123" i="11" s="1"/>
  <c r="G123" i="11"/>
  <c r="E123" i="11"/>
  <c r="D122" i="11"/>
  <c r="G122" i="11"/>
  <c r="F122" i="11" s="1"/>
  <c r="E122" i="11"/>
  <c r="D121" i="11"/>
  <c r="G121" i="11"/>
  <c r="E121" i="11"/>
  <c r="D120" i="11"/>
  <c r="G120" i="11"/>
  <c r="E120" i="11"/>
  <c r="D119" i="11"/>
  <c r="G119" i="11"/>
  <c r="E119" i="11"/>
  <c r="D118" i="11"/>
  <c r="G118" i="11"/>
  <c r="E118" i="11"/>
  <c r="D117" i="11"/>
  <c r="G117" i="11"/>
  <c r="F117" i="11" s="1"/>
  <c r="E117" i="11"/>
  <c r="D116" i="11"/>
  <c r="F116" i="11" s="1"/>
  <c r="L116" i="11" s="1"/>
  <c r="G116" i="11"/>
  <c r="E116" i="11"/>
  <c r="D115" i="11"/>
  <c r="G115" i="11"/>
  <c r="F115" i="11" s="1"/>
  <c r="E115" i="11"/>
  <c r="D114" i="11"/>
  <c r="F114" i="11" s="1"/>
  <c r="G114" i="11"/>
  <c r="E114" i="11"/>
  <c r="D113" i="11"/>
  <c r="G113" i="11"/>
  <c r="E113" i="11"/>
  <c r="D112" i="11"/>
  <c r="G112" i="11"/>
  <c r="F112" i="11"/>
  <c r="E112" i="11"/>
  <c r="D111" i="11"/>
  <c r="G111" i="11"/>
  <c r="E111" i="11"/>
  <c r="D110" i="11"/>
  <c r="G110" i="11"/>
  <c r="E110" i="11"/>
  <c r="F110" i="11"/>
  <c r="M110" i="11" s="1"/>
  <c r="D109" i="11"/>
  <c r="G109" i="11"/>
  <c r="E109" i="11"/>
  <c r="D108" i="11"/>
  <c r="G108" i="11"/>
  <c r="E108" i="11"/>
  <c r="D107" i="11"/>
  <c r="G107" i="11"/>
  <c r="E107" i="11"/>
  <c r="D106" i="11"/>
  <c r="F106" i="11" s="1"/>
  <c r="G106" i="11"/>
  <c r="E106" i="11"/>
  <c r="D105" i="11"/>
  <c r="G105" i="11"/>
  <c r="E105" i="11"/>
  <c r="D104" i="11"/>
  <c r="G104" i="11"/>
  <c r="E104" i="11"/>
  <c r="D103" i="11"/>
  <c r="G103" i="11"/>
  <c r="E103" i="11"/>
  <c r="D102" i="11"/>
  <c r="G102" i="11"/>
  <c r="E102" i="11"/>
  <c r="F102" i="11" s="1"/>
  <c r="D101" i="11"/>
  <c r="F101" i="11" s="1"/>
  <c r="G101" i="11"/>
  <c r="E101" i="11"/>
  <c r="D100" i="11"/>
  <c r="G100" i="11"/>
  <c r="E100" i="11"/>
  <c r="D99" i="11"/>
  <c r="G99" i="11"/>
  <c r="E99" i="11"/>
  <c r="D98" i="11"/>
  <c r="G98" i="11"/>
  <c r="E98" i="11"/>
  <c r="F98" i="11" s="1"/>
  <c r="D97" i="11"/>
  <c r="G97" i="11"/>
  <c r="E97" i="11"/>
  <c r="D96" i="11"/>
  <c r="F96" i="11" s="1"/>
  <c r="G96" i="11"/>
  <c r="E96" i="11"/>
  <c r="D95" i="11"/>
  <c r="G95" i="11"/>
  <c r="E95" i="11"/>
  <c r="D94" i="11"/>
  <c r="F94" i="11" s="1"/>
  <c r="G94" i="11"/>
  <c r="E94" i="11"/>
  <c r="D93" i="11"/>
  <c r="G93" i="11"/>
  <c r="E93" i="11"/>
  <c r="D92" i="11"/>
  <c r="G92" i="11"/>
  <c r="E92" i="11"/>
  <c r="D91" i="11"/>
  <c r="G91" i="11"/>
  <c r="E91" i="11"/>
  <c r="D90" i="11"/>
  <c r="G90" i="11"/>
  <c r="F90" i="11"/>
  <c r="E90" i="11"/>
  <c r="D89" i="11"/>
  <c r="G89" i="11"/>
  <c r="E89" i="11"/>
  <c r="D88" i="11"/>
  <c r="F88" i="11" s="1"/>
  <c r="G88" i="11"/>
  <c r="E88" i="11"/>
  <c r="D87" i="11"/>
  <c r="G87" i="11"/>
  <c r="E87" i="11"/>
  <c r="D86" i="11"/>
  <c r="F86" i="11" s="1"/>
  <c r="G86" i="11"/>
  <c r="E86" i="11"/>
  <c r="D85" i="11"/>
  <c r="G85" i="11"/>
  <c r="E85" i="11"/>
  <c r="D84" i="11"/>
  <c r="G84" i="11"/>
  <c r="F84" i="11" s="1"/>
  <c r="E84" i="11"/>
  <c r="D83" i="11"/>
  <c r="G83" i="11"/>
  <c r="E83" i="11"/>
  <c r="D82" i="11"/>
  <c r="G82" i="11"/>
  <c r="E82" i="11"/>
  <c r="D81" i="11"/>
  <c r="G81" i="11"/>
  <c r="E81" i="11"/>
  <c r="D80" i="11"/>
  <c r="G80" i="11"/>
  <c r="E80" i="11"/>
  <c r="D79" i="11"/>
  <c r="G79" i="11"/>
  <c r="E79" i="11"/>
  <c r="D78" i="11"/>
  <c r="F78" i="11" s="1"/>
  <c r="G78" i="11"/>
  <c r="E78" i="11"/>
  <c r="D77" i="11"/>
  <c r="G77" i="11"/>
  <c r="E77" i="11"/>
  <c r="D76" i="11"/>
  <c r="G76" i="11"/>
  <c r="E76" i="11"/>
  <c r="D75" i="11"/>
  <c r="G75" i="11"/>
  <c r="E75" i="11"/>
  <c r="D74" i="11"/>
  <c r="G74" i="11"/>
  <c r="F74" i="11"/>
  <c r="E74" i="11"/>
  <c r="D73" i="11"/>
  <c r="G73" i="11"/>
  <c r="E73" i="11"/>
  <c r="D72" i="11"/>
  <c r="F72" i="11" s="1"/>
  <c r="G72" i="11"/>
  <c r="E72" i="11"/>
  <c r="D57" i="11"/>
  <c r="G57" i="11"/>
  <c r="E57" i="11"/>
  <c r="D56" i="11"/>
  <c r="G56" i="11"/>
  <c r="E56" i="11"/>
  <c r="D55" i="11"/>
  <c r="G55" i="11"/>
  <c r="E55" i="11"/>
  <c r="D54" i="11"/>
  <c r="F54" i="11" s="1"/>
  <c r="G54" i="11"/>
  <c r="E54" i="11"/>
  <c r="D53" i="11"/>
  <c r="F53" i="11" s="1"/>
  <c r="G53" i="11"/>
  <c r="E53" i="11"/>
  <c r="D52" i="11"/>
  <c r="F52" i="11" s="1"/>
  <c r="G52" i="11"/>
  <c r="E52" i="11"/>
  <c r="D51" i="11"/>
  <c r="G51" i="11"/>
  <c r="E51" i="11"/>
  <c r="D50" i="11"/>
  <c r="G50" i="11"/>
  <c r="D49" i="11"/>
  <c r="G49" i="11"/>
  <c r="E49" i="11"/>
  <c r="D48" i="11"/>
  <c r="G48" i="11"/>
  <c r="E48" i="11"/>
  <c r="D47" i="11"/>
  <c r="G47" i="11"/>
  <c r="E47" i="11"/>
  <c r="D46" i="11"/>
  <c r="G46" i="11"/>
  <c r="E46" i="11"/>
  <c r="D45" i="11"/>
  <c r="G45" i="11"/>
  <c r="F45" i="11" s="1"/>
  <c r="E45" i="11"/>
  <c r="D44" i="11"/>
  <c r="G44" i="11"/>
  <c r="F44" i="11" s="1"/>
  <c r="E44" i="11"/>
  <c r="D43" i="11"/>
  <c r="G43" i="11"/>
  <c r="E43" i="11"/>
  <c r="D42" i="11"/>
  <c r="F42" i="11" s="1"/>
  <c r="G42" i="11"/>
  <c r="E42" i="11"/>
  <c r="D41" i="11"/>
  <c r="G41" i="11"/>
  <c r="E41" i="11"/>
  <c r="D40" i="11"/>
  <c r="G40" i="11"/>
  <c r="E40" i="11"/>
  <c r="D39" i="11"/>
  <c r="G39" i="11"/>
  <c r="E39" i="11"/>
  <c r="D38" i="11"/>
  <c r="G38" i="11"/>
  <c r="F38" i="11" s="1"/>
  <c r="E38" i="11"/>
  <c r="D37" i="11"/>
  <c r="G37" i="11"/>
  <c r="E37" i="11"/>
  <c r="F37" i="11" s="1"/>
  <c r="D36" i="11"/>
  <c r="F36" i="11" s="1"/>
  <c r="G36" i="11"/>
  <c r="E36" i="11"/>
  <c r="D35" i="11"/>
  <c r="G35" i="11"/>
  <c r="E35" i="11"/>
  <c r="F35" i="11" s="1"/>
  <c r="D34" i="11"/>
  <c r="G34" i="11"/>
  <c r="E34" i="11"/>
  <c r="D33" i="11"/>
  <c r="G33" i="11"/>
  <c r="E33" i="11"/>
  <c r="F33" i="11" s="1"/>
  <c r="D32" i="11"/>
  <c r="G32" i="11"/>
  <c r="E32" i="11"/>
  <c r="D31" i="11"/>
  <c r="G31" i="11"/>
  <c r="E31" i="11"/>
  <c r="D30" i="11"/>
  <c r="G30" i="11"/>
  <c r="E30" i="11"/>
  <c r="D29" i="11"/>
  <c r="G29" i="11"/>
  <c r="E29" i="11"/>
  <c r="D28" i="11"/>
  <c r="G28" i="11"/>
  <c r="E28" i="11"/>
  <c r="D27" i="11"/>
  <c r="G27" i="11"/>
  <c r="E27" i="11"/>
  <c r="D26" i="11"/>
  <c r="G26" i="11"/>
  <c r="E26" i="11"/>
  <c r="D25" i="11"/>
  <c r="G25" i="11"/>
  <c r="E25" i="11"/>
  <c r="D24" i="11"/>
  <c r="G24" i="11"/>
  <c r="E24" i="11"/>
  <c r="D23" i="11"/>
  <c r="F23" i="11" s="1"/>
  <c r="G23" i="11"/>
  <c r="E23" i="11"/>
  <c r="D22" i="11"/>
  <c r="F22" i="11" s="1"/>
  <c r="G22" i="11"/>
  <c r="E22" i="11"/>
  <c r="D21" i="11"/>
  <c r="F21" i="11" s="1"/>
  <c r="L21" i="11" s="1"/>
  <c r="G21" i="11"/>
  <c r="E21" i="11"/>
  <c r="D20" i="11"/>
  <c r="G20" i="11"/>
  <c r="E20" i="11"/>
  <c r="D19" i="11"/>
  <c r="G19" i="11"/>
  <c r="E19" i="11"/>
  <c r="D18" i="11"/>
  <c r="G18" i="11"/>
  <c r="E18" i="11"/>
  <c r="D17" i="11"/>
  <c r="G17" i="11"/>
  <c r="F17" i="11" s="1"/>
  <c r="E17" i="11"/>
  <c r="D16" i="11"/>
  <c r="G16" i="11"/>
  <c r="E16" i="11"/>
  <c r="D15" i="11"/>
  <c r="G15" i="11"/>
  <c r="E15" i="11"/>
  <c r="D14" i="11"/>
  <c r="F14" i="11" s="1"/>
  <c r="G14" i="11"/>
  <c r="E14" i="11"/>
  <c r="D13" i="11"/>
  <c r="G13" i="11"/>
  <c r="E13" i="11"/>
  <c r="D12" i="11"/>
  <c r="G12" i="11"/>
  <c r="E12" i="11"/>
  <c r="D11" i="11"/>
  <c r="G11" i="11"/>
  <c r="E11" i="11"/>
  <c r="D10" i="11"/>
  <c r="G10" i="11"/>
  <c r="E10" i="11"/>
  <c r="D9" i="11"/>
  <c r="G9" i="11"/>
  <c r="E9" i="11"/>
  <c r="D8" i="11"/>
  <c r="G8" i="11"/>
  <c r="E8" i="11"/>
  <c r="D7" i="11"/>
  <c r="F7" i="11" s="1"/>
  <c r="G7" i="11"/>
  <c r="E7" i="11"/>
  <c r="D6" i="11"/>
  <c r="G6" i="11"/>
  <c r="E6" i="11"/>
  <c r="D5" i="11"/>
  <c r="G5" i="11"/>
  <c r="E5" i="11"/>
  <c r="F5" i="11"/>
  <c r="D4" i="11"/>
  <c r="G4" i="11"/>
  <c r="E4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I1" i="11"/>
  <c r="I2" i="11" s="1"/>
  <c r="AC4" i="11"/>
  <c r="AD4" i="11" s="1"/>
  <c r="AE4" i="11" s="1"/>
  <c r="AC5" i="11"/>
  <c r="AD5" i="11" s="1"/>
  <c r="AE5" i="11" s="1"/>
  <c r="AC6" i="11"/>
  <c r="AD6" i="11"/>
  <c r="AE6" i="11"/>
  <c r="AC7" i="11"/>
  <c r="AD7" i="11"/>
  <c r="AE7" i="11" s="1"/>
  <c r="AC8" i="11"/>
  <c r="AD8" i="11"/>
  <c r="AE8" i="11" s="1"/>
  <c r="AC9" i="11"/>
  <c r="AD9" i="11" s="1"/>
  <c r="AE9" i="11" s="1"/>
  <c r="AC10" i="11"/>
  <c r="AD10" i="11"/>
  <c r="AE10" i="11" s="1"/>
  <c r="AC11" i="11"/>
  <c r="AD11" i="11"/>
  <c r="AE11" i="11" s="1"/>
  <c r="AC12" i="11"/>
  <c r="AD12" i="11" s="1"/>
  <c r="AE12" i="11" s="1"/>
  <c r="AC13" i="11"/>
  <c r="AD13" i="11" s="1"/>
  <c r="AE13" i="11" s="1"/>
  <c r="AC14" i="11"/>
  <c r="AD14" i="11"/>
  <c r="AE14" i="11" s="1"/>
  <c r="AC15" i="11"/>
  <c r="AD15" i="11"/>
  <c r="AE15" i="11"/>
  <c r="AC16" i="11"/>
  <c r="AD16" i="11" s="1"/>
  <c r="AE16" i="11" s="1"/>
  <c r="AC17" i="11"/>
  <c r="AD17" i="11" s="1"/>
  <c r="AE17" i="11" s="1"/>
  <c r="AC18" i="11"/>
  <c r="AD18" i="11" s="1"/>
  <c r="AE18" i="11" s="1"/>
  <c r="AC19" i="11"/>
  <c r="AD19" i="11" s="1"/>
  <c r="AE19" i="11" s="1"/>
  <c r="AC20" i="11"/>
  <c r="AD20" i="11" s="1"/>
  <c r="AE20" i="11" s="1"/>
  <c r="AC21" i="11"/>
  <c r="AD21" i="11" s="1"/>
  <c r="AE21" i="11" s="1"/>
  <c r="AC22" i="11"/>
  <c r="AD22" i="11" s="1"/>
  <c r="AE22" i="11" s="1"/>
  <c r="AC23" i="11"/>
  <c r="AD23" i="11"/>
  <c r="AE23" i="11"/>
  <c r="AC24" i="11"/>
  <c r="AD24" i="11"/>
  <c r="AE24" i="11" s="1"/>
  <c r="AC25" i="11"/>
  <c r="AD25" i="11" s="1"/>
  <c r="AE25" i="11" s="1"/>
  <c r="AC26" i="11"/>
  <c r="AD26" i="11" s="1"/>
  <c r="AE26" i="11" s="1"/>
  <c r="AC27" i="11"/>
  <c r="AD27" i="11" s="1"/>
  <c r="AE27" i="11"/>
  <c r="AC28" i="11"/>
  <c r="AD28" i="11" s="1"/>
  <c r="AE28" i="11" s="1"/>
  <c r="AC29" i="11"/>
  <c r="AD29" i="11" s="1"/>
  <c r="AE29" i="11" s="1"/>
  <c r="AC32" i="11"/>
  <c r="AD32" i="11" s="1"/>
  <c r="AE32" i="11" s="1"/>
  <c r="AC33" i="11"/>
  <c r="AD33" i="11"/>
  <c r="AE33" i="11"/>
  <c r="AC34" i="11"/>
  <c r="AD34" i="11"/>
  <c r="AE34" i="11" s="1"/>
  <c r="AC35" i="11"/>
  <c r="AD35" i="11"/>
  <c r="AE35" i="11" s="1"/>
  <c r="AC36" i="11"/>
  <c r="AD36" i="11" s="1"/>
  <c r="AE36" i="11"/>
  <c r="AC37" i="11"/>
  <c r="AD37" i="11"/>
  <c r="AE37" i="11"/>
  <c r="AC38" i="11"/>
  <c r="AD38" i="11" s="1"/>
  <c r="AE38" i="11" s="1"/>
  <c r="AC39" i="11"/>
  <c r="AD39" i="11" s="1"/>
  <c r="AE39" i="11" s="1"/>
  <c r="AC40" i="11"/>
  <c r="AD40" i="11"/>
  <c r="AE40" i="11"/>
  <c r="AC41" i="11"/>
  <c r="AD41" i="11"/>
  <c r="AE41" i="11" s="1"/>
  <c r="AC42" i="11"/>
  <c r="AD42" i="11"/>
  <c r="AE42" i="11" s="1"/>
  <c r="AC43" i="11"/>
  <c r="AD43" i="11"/>
  <c r="AE43" i="11" s="1"/>
  <c r="AC44" i="11"/>
  <c r="AD44" i="11"/>
  <c r="AE44" i="11" s="1"/>
  <c r="AC45" i="11"/>
  <c r="AD45" i="11"/>
  <c r="AE45" i="11" s="1"/>
  <c r="AC46" i="11"/>
  <c r="AD46" i="11" s="1"/>
  <c r="AE46" i="11"/>
  <c r="AC47" i="11"/>
  <c r="AD47" i="11"/>
  <c r="AE47" i="11" s="1"/>
  <c r="AC48" i="11"/>
  <c r="AD48" i="11"/>
  <c r="AE48" i="11" s="1"/>
  <c r="AC49" i="11"/>
  <c r="AD49" i="11"/>
  <c r="AE49" i="11" s="1"/>
  <c r="AC50" i="11"/>
  <c r="AD50" i="11" s="1"/>
  <c r="AE50" i="11" s="1"/>
  <c r="AC52" i="11"/>
  <c r="AD52" i="11" s="1"/>
  <c r="AE52" i="11" s="1"/>
  <c r="AC53" i="11"/>
  <c r="AD53" i="11" s="1"/>
  <c r="AE53" i="11" s="1"/>
  <c r="AC54" i="11"/>
  <c r="AD54" i="11" s="1"/>
  <c r="AE54" i="11" s="1"/>
  <c r="AC55" i="11"/>
  <c r="AD55" i="11" s="1"/>
  <c r="AE55" i="11" s="1"/>
  <c r="AC56" i="11"/>
  <c r="AD56" i="11"/>
  <c r="AE56" i="11" s="1"/>
  <c r="AC57" i="11"/>
  <c r="AD57" i="11" s="1"/>
  <c r="AE57" i="11" s="1"/>
  <c r="AC58" i="11"/>
  <c r="AD58" i="11"/>
  <c r="AE58" i="11"/>
  <c r="AC59" i="11"/>
  <c r="AD59" i="11" s="1"/>
  <c r="AE59" i="11" s="1"/>
  <c r="AC60" i="11"/>
  <c r="AD60" i="11" s="1"/>
  <c r="AE60" i="11" s="1"/>
  <c r="AC61" i="11"/>
  <c r="AD61" i="11" s="1"/>
  <c r="AE61" i="11"/>
  <c r="AC62" i="11"/>
  <c r="AD62" i="11" s="1"/>
  <c r="AE62" i="11" s="1"/>
  <c r="AC63" i="11"/>
  <c r="AD63" i="11" s="1"/>
  <c r="AE63" i="11" s="1"/>
  <c r="AC64" i="11"/>
  <c r="AD64" i="11" s="1"/>
  <c r="AE64" i="11" s="1"/>
  <c r="AC65" i="11"/>
  <c r="AD65" i="11" s="1"/>
  <c r="AE65" i="11" s="1"/>
  <c r="AC66" i="11"/>
  <c r="AD66" i="11"/>
  <c r="AE66" i="11"/>
  <c r="AC67" i="11"/>
  <c r="AD67" i="11"/>
  <c r="AE67" i="11"/>
  <c r="AC68" i="11"/>
  <c r="AD68" i="11" s="1"/>
  <c r="AE68" i="11" s="1"/>
  <c r="AC69" i="11"/>
  <c r="AD69" i="11" s="1"/>
  <c r="AE69" i="11" s="1"/>
  <c r="AC70" i="11"/>
  <c r="AD70" i="11"/>
  <c r="AE70" i="11" s="1"/>
  <c r="AC71" i="11"/>
  <c r="AD71" i="11" s="1"/>
  <c r="AE71" i="11" s="1"/>
  <c r="AC72" i="11"/>
  <c r="AD72" i="11" s="1"/>
  <c r="AE72" i="11" s="1"/>
  <c r="AC73" i="11"/>
  <c r="AD73" i="11"/>
  <c r="AE73" i="11"/>
  <c r="AC74" i="11"/>
  <c r="AD74" i="11"/>
  <c r="AE74" i="11" s="1"/>
  <c r="AC75" i="11"/>
  <c r="AD75" i="11"/>
  <c r="AE75" i="11" s="1"/>
  <c r="AC76" i="11"/>
  <c r="AD76" i="11" s="1"/>
  <c r="AE76" i="11" s="1"/>
  <c r="AC77" i="11"/>
  <c r="AD77" i="11"/>
  <c r="AE77" i="11" s="1"/>
  <c r="AC78" i="11"/>
  <c r="AD78" i="11"/>
  <c r="AE78" i="11" s="1"/>
  <c r="AC79" i="11"/>
  <c r="AD79" i="11" s="1"/>
  <c r="AE79" i="11" s="1"/>
  <c r="AC80" i="11"/>
  <c r="AD80" i="11" s="1"/>
  <c r="AE80" i="11" s="1"/>
  <c r="AC81" i="11"/>
  <c r="AD81" i="11"/>
  <c r="AE81" i="11" s="1"/>
  <c r="AC82" i="11"/>
  <c r="AD82" i="11"/>
  <c r="AE82" i="11" s="1"/>
  <c r="AC83" i="11"/>
  <c r="AD83" i="11" s="1"/>
  <c r="AE83" i="11" s="1"/>
  <c r="AC84" i="11"/>
  <c r="AD84" i="11" s="1"/>
  <c r="AE84" i="11" s="1"/>
  <c r="AC85" i="11"/>
  <c r="AD85" i="11" s="1"/>
  <c r="AE85" i="11" s="1"/>
  <c r="AC86" i="11"/>
  <c r="AD86" i="11" s="1"/>
  <c r="AE86" i="11" s="1"/>
  <c r="AC87" i="11"/>
  <c r="AD87" i="11" s="1"/>
  <c r="AE87" i="11" s="1"/>
  <c r="AC88" i="11"/>
  <c r="AD88" i="11"/>
  <c r="AE88" i="11" s="1"/>
  <c r="AC89" i="11"/>
  <c r="AD89" i="11" s="1"/>
  <c r="AE89" i="11" s="1"/>
  <c r="AC90" i="11"/>
  <c r="AD90" i="11"/>
  <c r="AE90" i="11"/>
  <c r="AC91" i="11"/>
  <c r="AD91" i="11"/>
  <c r="AE91" i="11"/>
  <c r="AC92" i="11"/>
  <c r="AD92" i="11" s="1"/>
  <c r="AE92" i="11" s="1"/>
  <c r="AC93" i="11"/>
  <c r="AD93" i="11" s="1"/>
  <c r="AE93" i="11" s="1"/>
  <c r="AC94" i="11"/>
  <c r="AD94" i="11" s="1"/>
  <c r="AE94" i="11"/>
  <c r="AC95" i="11"/>
  <c r="AD95" i="11" s="1"/>
  <c r="AE95" i="11" s="1"/>
  <c r="AC96" i="11"/>
  <c r="AD96" i="11" s="1"/>
  <c r="AE96" i="11"/>
  <c r="AC97" i="11"/>
  <c r="AD97" i="11" s="1"/>
  <c r="AE97" i="11" s="1"/>
  <c r="AC98" i="11"/>
  <c r="AD98" i="11"/>
  <c r="AE98" i="11"/>
  <c r="AC99" i="11"/>
  <c r="AD99" i="11"/>
  <c r="AE99" i="11" s="1"/>
  <c r="AC100" i="11"/>
  <c r="AD100" i="11"/>
  <c r="AE100" i="11" s="1"/>
  <c r="AC101" i="11"/>
  <c r="AD101" i="11" s="1"/>
  <c r="AE101" i="11"/>
  <c r="AC102" i="11"/>
  <c r="AD102" i="11"/>
  <c r="AE102" i="11"/>
  <c r="AC103" i="11"/>
  <c r="AD103" i="11" s="1"/>
  <c r="AE103" i="11" s="1"/>
  <c r="AC104" i="11"/>
  <c r="AD104" i="11" s="1"/>
  <c r="AE104" i="11" s="1"/>
  <c r="AC105" i="11"/>
  <c r="AD105" i="11"/>
  <c r="AE105" i="11" s="1"/>
  <c r="AC106" i="11"/>
  <c r="AD106" i="11"/>
  <c r="AE106" i="11" s="1"/>
  <c r="AC107" i="11"/>
  <c r="AD107" i="11"/>
  <c r="AE107" i="11" s="1"/>
  <c r="AC108" i="11"/>
  <c r="AD108" i="11"/>
  <c r="AE108" i="11" s="1"/>
  <c r="AC109" i="11"/>
  <c r="AD109" i="11" s="1"/>
  <c r="AE109" i="11" s="1"/>
  <c r="AC110" i="11"/>
  <c r="AD110" i="11"/>
  <c r="AE110" i="11" s="1"/>
  <c r="AC111" i="11"/>
  <c r="AD111" i="11" s="1"/>
  <c r="AE111" i="11"/>
  <c r="AC112" i="11"/>
  <c r="AD112" i="11"/>
  <c r="AE112" i="11" s="1"/>
  <c r="AC113" i="11"/>
  <c r="AD113" i="11"/>
  <c r="AE113" i="11" s="1"/>
  <c r="AC114" i="11"/>
  <c r="AD114" i="11"/>
  <c r="AE114" i="11" s="1"/>
  <c r="AC115" i="11"/>
  <c r="AD115" i="11" s="1"/>
  <c r="AE115" i="11" s="1"/>
  <c r="AC116" i="11"/>
  <c r="AD116" i="11" s="1"/>
  <c r="AE116" i="11" s="1"/>
  <c r="AC117" i="11"/>
  <c r="AD117" i="11"/>
  <c r="AE117" i="11"/>
  <c r="AC118" i="11"/>
  <c r="AD118" i="11" s="1"/>
  <c r="AE118" i="11" s="1"/>
  <c r="AC119" i="11"/>
  <c r="AD119" i="11" s="1"/>
  <c r="AE119" i="11" s="1"/>
  <c r="AC120" i="11"/>
  <c r="AD120" i="11"/>
  <c r="AE120" i="11" s="1"/>
  <c r="AC121" i="11"/>
  <c r="AD121" i="11" s="1"/>
  <c r="AE121" i="11" s="1"/>
  <c r="AC122" i="11"/>
  <c r="AD122" i="11"/>
  <c r="AE122" i="11"/>
  <c r="AC123" i="11"/>
  <c r="AD123" i="11" s="1"/>
  <c r="AE123" i="11" s="1"/>
  <c r="AC124" i="11"/>
  <c r="AD124" i="11" s="1"/>
  <c r="AE124" i="11" s="1"/>
  <c r="AC125" i="11"/>
  <c r="AD125" i="11" s="1"/>
  <c r="AE125" i="11"/>
  <c r="AC30" i="11"/>
  <c r="AD30" i="11" s="1"/>
  <c r="AC31" i="11"/>
  <c r="AD31" i="11" s="1"/>
  <c r="AC51" i="11"/>
  <c r="AD51" i="11"/>
  <c r="W4" i="11"/>
  <c r="X4" i="11"/>
  <c r="Y4" i="11"/>
  <c r="W5" i="11"/>
  <c r="X5" i="11" s="1"/>
  <c r="Y5" i="11" s="1"/>
  <c r="W6" i="11"/>
  <c r="X6" i="11"/>
  <c r="Y6" i="11" s="1"/>
  <c r="W7" i="11"/>
  <c r="X7" i="11" s="1"/>
  <c r="Y7" i="11"/>
  <c r="W8" i="11"/>
  <c r="X8" i="11" s="1"/>
  <c r="Y8" i="11" s="1"/>
  <c r="W9" i="11"/>
  <c r="X9" i="11"/>
  <c r="Y9" i="11" s="1"/>
  <c r="W10" i="11"/>
  <c r="X10" i="11" s="1"/>
  <c r="Y10" i="11" s="1"/>
  <c r="W11" i="11"/>
  <c r="X11" i="11" s="1"/>
  <c r="Y11" i="11" s="1"/>
  <c r="W12" i="11"/>
  <c r="X12" i="11"/>
  <c r="Y12" i="11" s="1"/>
  <c r="W13" i="11"/>
  <c r="X13" i="11" s="1"/>
  <c r="Y13" i="11" s="1"/>
  <c r="W14" i="11"/>
  <c r="X14" i="11"/>
  <c r="Y14" i="11" s="1"/>
  <c r="W15" i="11"/>
  <c r="X15" i="11" s="1"/>
  <c r="Y15" i="11"/>
  <c r="W16" i="11"/>
  <c r="X16" i="11"/>
  <c r="Y16" i="11" s="1"/>
  <c r="W17" i="11"/>
  <c r="X17" i="11" s="1"/>
  <c r="Y17" i="11" s="1"/>
  <c r="W18" i="11"/>
  <c r="X18" i="11" s="1"/>
  <c r="Y18" i="11" s="1"/>
  <c r="W19" i="11"/>
  <c r="X19" i="11" s="1"/>
  <c r="Y19" i="11" s="1"/>
  <c r="W20" i="11"/>
  <c r="X20" i="11" s="1"/>
  <c r="Y20" i="11" s="1"/>
  <c r="W21" i="11"/>
  <c r="X21" i="11" s="1"/>
  <c r="Y21" i="11"/>
  <c r="W22" i="11"/>
  <c r="X22" i="11"/>
  <c r="Y22" i="11" s="1"/>
  <c r="W23" i="11"/>
  <c r="X23" i="11" s="1"/>
  <c r="Y23" i="11" s="1"/>
  <c r="W24" i="11"/>
  <c r="X24" i="11"/>
  <c r="Y24" i="11" s="1"/>
  <c r="W25" i="11"/>
  <c r="X25" i="11" s="1"/>
  <c r="Y25" i="11" s="1"/>
  <c r="W26" i="11"/>
  <c r="X26" i="11" s="1"/>
  <c r="Y26" i="11"/>
  <c r="W27" i="11"/>
  <c r="X27" i="11" s="1"/>
  <c r="Y27" i="11"/>
  <c r="W29" i="11"/>
  <c r="X29" i="11"/>
  <c r="Y29" i="11" s="1"/>
  <c r="W30" i="11"/>
  <c r="X30" i="11" s="1"/>
  <c r="Y30" i="11" s="1"/>
  <c r="W31" i="11"/>
  <c r="X31" i="11"/>
  <c r="Y31" i="11"/>
  <c r="W32" i="11"/>
  <c r="X32" i="11" s="1"/>
  <c r="Y32" i="11" s="1"/>
  <c r="W33" i="11"/>
  <c r="X33" i="11"/>
  <c r="Y33" i="11" s="1"/>
  <c r="W34" i="11"/>
  <c r="X34" i="11"/>
  <c r="Y34" i="11" s="1"/>
  <c r="W35" i="11"/>
  <c r="X35" i="11"/>
  <c r="Y35" i="11" s="1"/>
  <c r="W36" i="11"/>
  <c r="X36" i="11" s="1"/>
  <c r="Y36" i="11"/>
  <c r="W37" i="11"/>
  <c r="X37" i="11"/>
  <c r="Y37" i="11"/>
  <c r="W38" i="11"/>
  <c r="X38" i="11"/>
  <c r="Y38" i="11" s="1"/>
  <c r="W39" i="11"/>
  <c r="X39" i="11"/>
  <c r="Y39" i="11" s="1"/>
  <c r="W40" i="11"/>
  <c r="X40" i="11" s="1"/>
  <c r="Y40" i="11" s="1"/>
  <c r="W41" i="11"/>
  <c r="X41" i="11" s="1"/>
  <c r="Y41" i="11" s="1"/>
  <c r="W42" i="11"/>
  <c r="X42" i="11"/>
  <c r="Y42" i="11" s="1"/>
  <c r="W43" i="11"/>
  <c r="X43" i="11" s="1"/>
  <c r="Y43" i="11" s="1"/>
  <c r="W44" i="11"/>
  <c r="X44" i="11" s="1"/>
  <c r="Y44" i="11" s="1"/>
  <c r="W45" i="11"/>
  <c r="X45" i="11"/>
  <c r="Y45" i="11" s="1"/>
  <c r="W46" i="11"/>
  <c r="X46" i="11"/>
  <c r="Y46" i="11"/>
  <c r="W47" i="11"/>
  <c r="X47" i="11"/>
  <c r="Y47" i="11" s="1"/>
  <c r="W48" i="11"/>
  <c r="X48" i="11" s="1"/>
  <c r="Y48" i="11" s="1"/>
  <c r="W49" i="11"/>
  <c r="X49" i="11" s="1"/>
  <c r="Y49" i="11" s="1"/>
  <c r="W50" i="11"/>
  <c r="X50" i="11" s="1"/>
  <c r="Y50" i="11" s="1"/>
  <c r="W51" i="11"/>
  <c r="X51" i="11" s="1"/>
  <c r="Y51" i="11" s="1"/>
  <c r="W52" i="11"/>
  <c r="X52" i="11" s="1"/>
  <c r="Y52" i="11" s="1"/>
  <c r="W53" i="11"/>
  <c r="X53" i="11" s="1"/>
  <c r="Y53" i="11" s="1"/>
  <c r="W54" i="11"/>
  <c r="X54" i="11" s="1"/>
  <c r="Y54" i="11" s="1"/>
  <c r="W55" i="11"/>
  <c r="X55" i="11"/>
  <c r="Y55" i="11"/>
  <c r="W56" i="11"/>
  <c r="X56" i="11" s="1"/>
  <c r="Y56" i="11" s="1"/>
  <c r="W57" i="11"/>
  <c r="X57" i="11"/>
  <c r="Y57" i="11" s="1"/>
  <c r="W58" i="11"/>
  <c r="X58" i="11"/>
  <c r="Y58" i="11"/>
  <c r="W59" i="11"/>
  <c r="X59" i="11" s="1"/>
  <c r="Y59" i="11"/>
  <c r="W60" i="11"/>
  <c r="X60" i="11" s="1"/>
  <c r="Y60" i="11"/>
  <c r="W61" i="11"/>
  <c r="X61" i="11" s="1"/>
  <c r="Y61" i="11"/>
  <c r="W28" i="11"/>
  <c r="X28" i="11" s="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L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K72" i="11"/>
  <c r="N71" i="11"/>
  <c r="N70" i="11"/>
  <c r="M69" i="11"/>
  <c r="N69" i="11"/>
  <c r="K69" i="11"/>
  <c r="N68" i="11"/>
  <c r="N67" i="11"/>
  <c r="N66" i="11"/>
  <c r="N65" i="11"/>
  <c r="N64" i="11"/>
  <c r="I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H5" i="11"/>
  <c r="N5" i="11"/>
  <c r="N4" i="11"/>
  <c r="S123" i="8"/>
  <c r="T123" i="8"/>
  <c r="W123" i="8"/>
  <c r="U123" i="8"/>
  <c r="J123" i="8"/>
  <c r="K123" i="8"/>
  <c r="Q123" i="8" s="1"/>
  <c r="R123" i="8" s="1"/>
  <c r="C125" i="11" s="1"/>
  <c r="S122" i="8"/>
  <c r="T122" i="8"/>
  <c r="U122" i="8" s="1"/>
  <c r="J122" i="8"/>
  <c r="K122" i="8" s="1"/>
  <c r="S121" i="8"/>
  <c r="T121" i="8" s="1"/>
  <c r="J121" i="8"/>
  <c r="K121" i="8"/>
  <c r="N121" i="8" s="1"/>
  <c r="O121" i="8" s="1"/>
  <c r="P121" i="8" s="1"/>
  <c r="B123" i="11" s="1"/>
  <c r="S120" i="8"/>
  <c r="T120" i="8" s="1"/>
  <c r="W120" i="8" s="1"/>
  <c r="U120" i="8"/>
  <c r="J120" i="8"/>
  <c r="K120" i="8"/>
  <c r="S119" i="8"/>
  <c r="T119" i="8" s="1"/>
  <c r="J119" i="8"/>
  <c r="K119" i="8"/>
  <c r="L119" i="8" s="1"/>
  <c r="M119" i="8" s="1"/>
  <c r="A121" i="11" s="1"/>
  <c r="N119" i="8"/>
  <c r="O119" i="8" s="1"/>
  <c r="P119" i="8" s="1"/>
  <c r="B121" i="11" s="1"/>
  <c r="S118" i="8"/>
  <c r="T118" i="8" s="1"/>
  <c r="U118" i="8" s="1"/>
  <c r="J118" i="8"/>
  <c r="K118" i="8" s="1"/>
  <c r="S117" i="8"/>
  <c r="T117" i="8"/>
  <c r="J117" i="8"/>
  <c r="K117" i="8" s="1"/>
  <c r="N117" i="8" s="1"/>
  <c r="O117" i="8" s="1"/>
  <c r="P117" i="8" s="1"/>
  <c r="B119" i="11" s="1"/>
  <c r="Q117" i="8"/>
  <c r="R117" i="8" s="1"/>
  <c r="C119" i="11" s="1"/>
  <c r="S116" i="8"/>
  <c r="T116" i="8"/>
  <c r="J116" i="8"/>
  <c r="K116" i="8" s="1"/>
  <c r="S115" i="8"/>
  <c r="T115" i="8" s="1"/>
  <c r="J115" i="8"/>
  <c r="K115" i="8"/>
  <c r="L115" i="8"/>
  <c r="M115" i="8" s="1"/>
  <c r="A117" i="11" s="1"/>
  <c r="S114" i="8"/>
  <c r="T114" i="8" s="1"/>
  <c r="J114" i="8"/>
  <c r="K114" i="8" s="1"/>
  <c r="Q114" i="8" s="1"/>
  <c r="R114" i="8" s="1"/>
  <c r="C116" i="11" s="1"/>
  <c r="S113" i="8"/>
  <c r="T113" i="8"/>
  <c r="J113" i="8"/>
  <c r="K113" i="8" s="1"/>
  <c r="S112" i="8"/>
  <c r="T112" i="8"/>
  <c r="W112" i="8"/>
  <c r="J112" i="8"/>
  <c r="K112" i="8" s="1"/>
  <c r="N112" i="8" s="1"/>
  <c r="O112" i="8"/>
  <c r="P112" i="8" s="1"/>
  <c r="B114" i="11" s="1"/>
  <c r="S111" i="8"/>
  <c r="T111" i="8"/>
  <c r="U111" i="8" s="1"/>
  <c r="W111" i="8"/>
  <c r="J111" i="8"/>
  <c r="K111" i="8"/>
  <c r="Q111" i="8" s="1"/>
  <c r="R111" i="8" s="1"/>
  <c r="C113" i="11" s="1"/>
  <c r="S110" i="8"/>
  <c r="T110" i="8" s="1"/>
  <c r="J110" i="8"/>
  <c r="K110" i="8" s="1"/>
  <c r="L110" i="8" s="1"/>
  <c r="M110" i="8" s="1"/>
  <c r="A112" i="11" s="1"/>
  <c r="S109" i="8"/>
  <c r="T109" i="8"/>
  <c r="W109" i="8" s="1"/>
  <c r="J109" i="8"/>
  <c r="K109" i="8" s="1"/>
  <c r="S108" i="8"/>
  <c r="T108" i="8"/>
  <c r="J108" i="8"/>
  <c r="K108" i="8" s="1"/>
  <c r="L108" i="8" s="1"/>
  <c r="Q108" i="8"/>
  <c r="R108" i="8" s="1"/>
  <c r="C110" i="11" s="1"/>
  <c r="N108" i="8"/>
  <c r="O108" i="8" s="1"/>
  <c r="P108" i="8" s="1"/>
  <c r="B110" i="11" s="1"/>
  <c r="M108" i="8"/>
  <c r="A110" i="11"/>
  <c r="S107" i="8"/>
  <c r="T107" i="8"/>
  <c r="U107" i="8" s="1"/>
  <c r="J107" i="8"/>
  <c r="K107" i="8" s="1"/>
  <c r="S106" i="8"/>
  <c r="T106" i="8" s="1"/>
  <c r="J106" i="8"/>
  <c r="K106" i="8"/>
  <c r="L106" i="8"/>
  <c r="M106" i="8"/>
  <c r="A108" i="11"/>
  <c r="S105" i="8"/>
  <c r="T105" i="8" s="1"/>
  <c r="J105" i="8"/>
  <c r="K105" i="8"/>
  <c r="L105" i="8" s="1"/>
  <c r="M105" i="8" s="1"/>
  <c r="A107" i="11" s="1"/>
  <c r="S104" i="8"/>
  <c r="T104" i="8" s="1"/>
  <c r="J104" i="8"/>
  <c r="K104" i="8"/>
  <c r="L104" i="8" s="1"/>
  <c r="M104" i="8" s="1"/>
  <c r="A106" i="11"/>
  <c r="S103" i="8"/>
  <c r="T103" i="8" s="1"/>
  <c r="U103" i="8" s="1"/>
  <c r="J103" i="8"/>
  <c r="K103" i="8"/>
  <c r="N103" i="8" s="1"/>
  <c r="O103" i="8"/>
  <c r="P103" i="8" s="1"/>
  <c r="B105" i="11" s="1"/>
  <c r="L103" i="8"/>
  <c r="M103" i="8"/>
  <c r="A105" i="11" s="1"/>
  <c r="S102" i="8"/>
  <c r="T102" i="8"/>
  <c r="U102" i="8" s="1"/>
  <c r="W102" i="8"/>
  <c r="J102" i="8"/>
  <c r="K102" i="8"/>
  <c r="L102" i="8" s="1"/>
  <c r="M102" i="8" s="1"/>
  <c r="A104" i="11" s="1"/>
  <c r="S101" i="8"/>
  <c r="T101" i="8"/>
  <c r="J101" i="8"/>
  <c r="K101" i="8" s="1"/>
  <c r="S100" i="8"/>
  <c r="T100" i="8"/>
  <c r="W100" i="8" s="1"/>
  <c r="U100" i="8"/>
  <c r="J100" i="8"/>
  <c r="K100" i="8"/>
  <c r="S99" i="8"/>
  <c r="T99" i="8" s="1"/>
  <c r="J99" i="8"/>
  <c r="K99" i="8"/>
  <c r="S98" i="8"/>
  <c r="T98" i="8"/>
  <c r="U98" i="8" s="1"/>
  <c r="J98" i="8"/>
  <c r="K98" i="8" s="1"/>
  <c r="S97" i="8"/>
  <c r="T97" i="8" s="1"/>
  <c r="U97" i="8" s="1"/>
  <c r="J97" i="8"/>
  <c r="K97" i="8" s="1"/>
  <c r="S96" i="8"/>
  <c r="T96" i="8"/>
  <c r="W96" i="8" s="1"/>
  <c r="J96" i="8"/>
  <c r="K96" i="8" s="1"/>
  <c r="L96" i="8" s="1"/>
  <c r="M96" i="8" s="1"/>
  <c r="A98" i="11" s="1"/>
  <c r="S95" i="8"/>
  <c r="T95" i="8"/>
  <c r="W95" i="8" s="1"/>
  <c r="J95" i="8"/>
  <c r="K95" i="8" s="1"/>
  <c r="S94" i="8"/>
  <c r="T94" i="8"/>
  <c r="U94" i="8"/>
  <c r="W94" i="8"/>
  <c r="J94" i="8"/>
  <c r="K94" i="8"/>
  <c r="L94" i="8" s="1"/>
  <c r="M94" i="8" s="1"/>
  <c r="A96" i="11" s="1"/>
  <c r="S93" i="8"/>
  <c r="T93" i="8" s="1"/>
  <c r="J93" i="8"/>
  <c r="K93" i="8"/>
  <c r="S92" i="8"/>
  <c r="T92" i="8"/>
  <c r="J92" i="8"/>
  <c r="K92" i="8"/>
  <c r="N92" i="8" s="1"/>
  <c r="O92" i="8"/>
  <c r="P92" i="8" s="1"/>
  <c r="B94" i="11" s="1"/>
  <c r="S91" i="8"/>
  <c r="T91" i="8"/>
  <c r="J91" i="8"/>
  <c r="K91" i="8" s="1"/>
  <c r="L91" i="8" s="1"/>
  <c r="M91" i="8" s="1"/>
  <c r="A93" i="11" s="1"/>
  <c r="S90" i="8"/>
  <c r="T90" i="8"/>
  <c r="J90" i="8"/>
  <c r="K90" i="8"/>
  <c r="S89" i="8"/>
  <c r="T89" i="8"/>
  <c r="J89" i="8"/>
  <c r="K89" i="8" s="1"/>
  <c r="S88" i="8"/>
  <c r="T88" i="8"/>
  <c r="U88" i="8" s="1"/>
  <c r="J88" i="8"/>
  <c r="K88" i="8" s="1"/>
  <c r="Q88" i="8" s="1"/>
  <c r="R88" i="8"/>
  <c r="C90" i="11" s="1"/>
  <c r="L88" i="8"/>
  <c r="M88" i="8" s="1"/>
  <c r="A90" i="11" s="1"/>
  <c r="S87" i="8"/>
  <c r="T87" i="8" s="1"/>
  <c r="J87" i="8"/>
  <c r="K87" i="8" s="1"/>
  <c r="L87" i="8" s="1"/>
  <c r="M87" i="8" s="1"/>
  <c r="A89" i="11" s="1"/>
  <c r="S86" i="8"/>
  <c r="T86" i="8"/>
  <c r="J86" i="8"/>
  <c r="K86" i="8" s="1"/>
  <c r="S85" i="8"/>
  <c r="T85" i="8" s="1"/>
  <c r="J85" i="8"/>
  <c r="K85" i="8" s="1"/>
  <c r="S84" i="8"/>
  <c r="T84" i="8"/>
  <c r="W84" i="8" s="1"/>
  <c r="J84" i="8"/>
  <c r="K84" i="8" s="1"/>
  <c r="S83" i="8"/>
  <c r="T83" i="8"/>
  <c r="U83" i="8" s="1"/>
  <c r="J83" i="8"/>
  <c r="K83" i="8"/>
  <c r="N83" i="8" s="1"/>
  <c r="O83" i="8" s="1"/>
  <c r="P83" i="8" s="1"/>
  <c r="B85" i="11" s="1"/>
  <c r="S82" i="8"/>
  <c r="T82" i="8" s="1"/>
  <c r="J82" i="8"/>
  <c r="K82" i="8" s="1"/>
  <c r="Q82" i="8" s="1"/>
  <c r="R82" i="8" s="1"/>
  <c r="C84" i="11" s="1"/>
  <c r="S81" i="8"/>
  <c r="T81" i="8" s="1"/>
  <c r="U81" i="8"/>
  <c r="W81" i="8"/>
  <c r="J81" i="8"/>
  <c r="K81" i="8" s="1"/>
  <c r="S80" i="8"/>
  <c r="T80" i="8"/>
  <c r="J80" i="8"/>
  <c r="K80" i="8" s="1"/>
  <c r="L80" i="8"/>
  <c r="M80" i="8" s="1"/>
  <c r="A82" i="11" s="1"/>
  <c r="S79" i="8"/>
  <c r="T79" i="8"/>
  <c r="J79" i="8"/>
  <c r="K79" i="8" s="1"/>
  <c r="Q79" i="8" s="1"/>
  <c r="R79" i="8" s="1"/>
  <c r="C81" i="11" s="1"/>
  <c r="S78" i="8"/>
  <c r="T78" i="8" s="1"/>
  <c r="U78" i="8"/>
  <c r="W78" i="8"/>
  <c r="J78" i="8"/>
  <c r="K78" i="8" s="1"/>
  <c r="L78" i="8" s="1"/>
  <c r="M78" i="8" s="1"/>
  <c r="A80" i="11" s="1"/>
  <c r="S77" i="8"/>
  <c r="T77" i="8"/>
  <c r="J77" i="8"/>
  <c r="K77" i="8" s="1"/>
  <c r="N77" i="8" s="1"/>
  <c r="O77" i="8" s="1"/>
  <c r="P77" i="8" s="1"/>
  <c r="B79" i="11"/>
  <c r="S76" i="8"/>
  <c r="T76" i="8"/>
  <c r="J76" i="8"/>
  <c r="K76" i="8" s="1"/>
  <c r="S75" i="8"/>
  <c r="T75" i="8" s="1"/>
  <c r="U75" i="8" s="1"/>
  <c r="J75" i="8"/>
  <c r="K75" i="8"/>
  <c r="S74" i="8"/>
  <c r="T74" i="8"/>
  <c r="J74" i="8"/>
  <c r="K74" i="8" s="1"/>
  <c r="Q74" i="8" s="1"/>
  <c r="R74" i="8" s="1"/>
  <c r="C76" i="11" s="1"/>
  <c r="S73" i="8"/>
  <c r="T73" i="8"/>
  <c r="W73" i="8" s="1"/>
  <c r="U73" i="8"/>
  <c r="J73" i="8"/>
  <c r="K73" i="8" s="1"/>
  <c r="L73" i="8" s="1"/>
  <c r="M73" i="8" s="1"/>
  <c r="A75" i="11"/>
  <c r="S72" i="8"/>
  <c r="T72" i="8"/>
  <c r="U72" i="8"/>
  <c r="W72" i="8"/>
  <c r="J72" i="8"/>
  <c r="K72" i="8" s="1"/>
  <c r="L72" i="8"/>
  <c r="M72" i="8" s="1"/>
  <c r="A74" i="11" s="1"/>
  <c r="S71" i="8"/>
  <c r="T71" i="8"/>
  <c r="W71" i="8" s="1"/>
  <c r="J71" i="8"/>
  <c r="K71" i="8" s="1"/>
  <c r="Q71" i="8" s="1"/>
  <c r="R71" i="8" s="1"/>
  <c r="C73" i="11" s="1"/>
  <c r="S70" i="8"/>
  <c r="T70" i="8"/>
  <c r="W70" i="8" s="1"/>
  <c r="U70" i="8"/>
  <c r="J70" i="8"/>
  <c r="K70" i="8" s="1"/>
  <c r="S69" i="8"/>
  <c r="T69" i="8"/>
  <c r="J69" i="8"/>
  <c r="K69" i="8" s="1"/>
  <c r="S68" i="8"/>
  <c r="T68" i="8" s="1"/>
  <c r="W68" i="8" s="1"/>
  <c r="U68" i="8"/>
  <c r="J68" i="8"/>
  <c r="K68" i="8"/>
  <c r="S67" i="8"/>
  <c r="T67" i="8" s="1"/>
  <c r="W67" i="8" s="1"/>
  <c r="J67" i="8"/>
  <c r="K67" i="8" s="1"/>
  <c r="S66" i="8"/>
  <c r="T66" i="8" s="1"/>
  <c r="J66" i="8"/>
  <c r="K66" i="8" s="1"/>
  <c r="N66" i="8" s="1"/>
  <c r="O66" i="8" s="1"/>
  <c r="P66" i="8" s="1"/>
  <c r="B68" i="11" s="1"/>
  <c r="S65" i="8"/>
  <c r="T65" i="8"/>
  <c r="W65" i="8"/>
  <c r="U65" i="8"/>
  <c r="J65" i="8"/>
  <c r="K65" i="8" s="1"/>
  <c r="S64" i="8"/>
  <c r="T64" i="8" s="1"/>
  <c r="J64" i="8"/>
  <c r="K64" i="8" s="1"/>
  <c r="N64" i="8"/>
  <c r="O64" i="8" s="1"/>
  <c r="P64" i="8" s="1"/>
  <c r="B66" i="11"/>
  <c r="S63" i="8"/>
  <c r="T63" i="8" s="1"/>
  <c r="J63" i="8"/>
  <c r="K63" i="8"/>
  <c r="S62" i="8"/>
  <c r="T62" i="8" s="1"/>
  <c r="J62" i="8"/>
  <c r="K62" i="8" s="1"/>
  <c r="S61" i="8"/>
  <c r="T61" i="8" s="1"/>
  <c r="J61" i="8"/>
  <c r="K61" i="8"/>
  <c r="S60" i="8"/>
  <c r="T60" i="8"/>
  <c r="W60" i="8" s="1"/>
  <c r="J60" i="8"/>
  <c r="K60" i="8"/>
  <c r="S59" i="8"/>
  <c r="T59" i="8"/>
  <c r="W59" i="8" s="1"/>
  <c r="U59" i="8"/>
  <c r="J59" i="8"/>
  <c r="K59" i="8"/>
  <c r="S58" i="8"/>
  <c r="T58" i="8" s="1"/>
  <c r="U58" i="8" s="1"/>
  <c r="J58" i="8"/>
  <c r="K58" i="8"/>
  <c r="N58" i="8" s="1"/>
  <c r="O58" i="8" s="1"/>
  <c r="P58" i="8" s="1"/>
  <c r="B60" i="11" s="1"/>
  <c r="S57" i="8"/>
  <c r="T57" i="8" s="1"/>
  <c r="U57" i="8" s="1"/>
  <c r="J57" i="8"/>
  <c r="K57" i="8" s="1"/>
  <c r="Q57" i="8"/>
  <c r="R57" i="8" s="1"/>
  <c r="C59" i="11" s="1"/>
  <c r="L57" i="8"/>
  <c r="M57" i="8" s="1"/>
  <c r="A59" i="11" s="1"/>
  <c r="S56" i="8"/>
  <c r="T56" i="8" s="1"/>
  <c r="W56" i="8" s="1"/>
  <c r="U56" i="8"/>
  <c r="J56" i="8"/>
  <c r="K56" i="8" s="1"/>
  <c r="Q56" i="8" s="1"/>
  <c r="R56" i="8" s="1"/>
  <c r="C58" i="11" s="1"/>
  <c r="S55" i="8"/>
  <c r="T55" i="8" s="1"/>
  <c r="J55" i="8"/>
  <c r="K55" i="8"/>
  <c r="S54" i="8"/>
  <c r="T54" i="8" s="1"/>
  <c r="J54" i="8"/>
  <c r="K54" i="8" s="1"/>
  <c r="N54" i="8"/>
  <c r="O54" i="8"/>
  <c r="P54" i="8" s="1"/>
  <c r="B56" i="11" s="1"/>
  <c r="S53" i="8"/>
  <c r="T53" i="8" s="1"/>
  <c r="J53" i="8"/>
  <c r="K53" i="8" s="1"/>
  <c r="Q53" i="8" s="1"/>
  <c r="R53" i="8" s="1"/>
  <c r="C55" i="11"/>
  <c r="N53" i="8"/>
  <c r="O53" i="8" s="1"/>
  <c r="P53" i="8" s="1"/>
  <c r="B55" i="11"/>
  <c r="S52" i="8"/>
  <c r="T52" i="8"/>
  <c r="U52" i="8"/>
  <c r="W52" i="8"/>
  <c r="J52" i="8"/>
  <c r="K52" i="8" s="1"/>
  <c r="N52" i="8"/>
  <c r="O52" i="8"/>
  <c r="P52" i="8" s="1"/>
  <c r="B54" i="11" s="1"/>
  <c r="S51" i="8"/>
  <c r="T51" i="8"/>
  <c r="W51" i="8"/>
  <c r="U51" i="8"/>
  <c r="J51" i="8"/>
  <c r="K51" i="8" s="1"/>
  <c r="S50" i="8"/>
  <c r="T50" i="8"/>
  <c r="J50" i="8"/>
  <c r="K50" i="8"/>
  <c r="N50" i="8" s="1"/>
  <c r="Q50" i="8"/>
  <c r="R50" i="8"/>
  <c r="C52" i="11" s="1"/>
  <c r="O50" i="8"/>
  <c r="P50" i="8" s="1"/>
  <c r="B52" i="11" s="1"/>
  <c r="S49" i="8"/>
  <c r="T49" i="8"/>
  <c r="U49" i="8" s="1"/>
  <c r="W49" i="8"/>
  <c r="J49" i="8"/>
  <c r="K49" i="8"/>
  <c r="N49" i="8" s="1"/>
  <c r="O49" i="8" s="1"/>
  <c r="P49" i="8" s="1"/>
  <c r="B51" i="11" s="1"/>
  <c r="S48" i="8"/>
  <c r="T48" i="8"/>
  <c r="W48" i="8" s="1"/>
  <c r="U48" i="8"/>
  <c r="J48" i="8"/>
  <c r="K48" i="8" s="1"/>
  <c r="Q48" i="8" s="1"/>
  <c r="R48" i="8" s="1"/>
  <c r="C50" i="11" s="1"/>
  <c r="S47" i="8"/>
  <c r="T47" i="8" s="1"/>
  <c r="J47" i="8"/>
  <c r="K47" i="8" s="1"/>
  <c r="S46" i="8"/>
  <c r="T46" i="8" s="1"/>
  <c r="U46" i="8" s="1"/>
  <c r="W46" i="8"/>
  <c r="J46" i="8"/>
  <c r="K46" i="8"/>
  <c r="N46" i="8" s="1"/>
  <c r="O46" i="8"/>
  <c r="P46" i="8" s="1"/>
  <c r="B48" i="11" s="1"/>
  <c r="L46" i="8"/>
  <c r="M46" i="8" s="1"/>
  <c r="A48" i="11" s="1"/>
  <c r="S45" i="8"/>
  <c r="T45" i="8" s="1"/>
  <c r="J45" i="8"/>
  <c r="K45" i="8" s="1"/>
  <c r="Q45" i="8"/>
  <c r="R45" i="8" s="1"/>
  <c r="C47" i="11" s="1"/>
  <c r="S44" i="8"/>
  <c r="T44" i="8" s="1"/>
  <c r="J44" i="8"/>
  <c r="K44" i="8"/>
  <c r="L44" i="8"/>
  <c r="M44" i="8" s="1"/>
  <c r="A46" i="11" s="1"/>
  <c r="S43" i="8"/>
  <c r="T43" i="8" s="1"/>
  <c r="J43" i="8"/>
  <c r="K43" i="8" s="1"/>
  <c r="S42" i="8"/>
  <c r="T42" i="8" s="1"/>
  <c r="U42" i="8" s="1"/>
  <c r="J42" i="8"/>
  <c r="K42" i="8" s="1"/>
  <c r="L42" i="8"/>
  <c r="M42" i="8" s="1"/>
  <c r="A44" i="11" s="1"/>
  <c r="S41" i="8"/>
  <c r="T41" i="8"/>
  <c r="J41" i="8"/>
  <c r="K41" i="8" s="1"/>
  <c r="S40" i="8"/>
  <c r="T40" i="8" s="1"/>
  <c r="W40" i="8" s="1"/>
  <c r="J40" i="8"/>
  <c r="K40" i="8"/>
  <c r="S39" i="8"/>
  <c r="T39" i="8"/>
  <c r="J39" i="8"/>
  <c r="K39" i="8"/>
  <c r="Q39" i="8"/>
  <c r="R39" i="8"/>
  <c r="C41" i="11"/>
  <c r="N39" i="8"/>
  <c r="O39" i="8" s="1"/>
  <c r="P39" i="8" s="1"/>
  <c r="B41" i="11" s="1"/>
  <c r="L39" i="8"/>
  <c r="M39" i="8" s="1"/>
  <c r="A41" i="11" s="1"/>
  <c r="S38" i="8"/>
  <c r="T38" i="8" s="1"/>
  <c r="W38" i="8" s="1"/>
  <c r="J38" i="8"/>
  <c r="K38" i="8"/>
  <c r="S37" i="8"/>
  <c r="T37" i="8" s="1"/>
  <c r="J37" i="8"/>
  <c r="K37" i="8"/>
  <c r="Q37" i="8"/>
  <c r="R37" i="8" s="1"/>
  <c r="C39" i="11" s="1"/>
  <c r="S36" i="8"/>
  <c r="T36" i="8"/>
  <c r="J36" i="8"/>
  <c r="K36" i="8" s="1"/>
  <c r="S35" i="8"/>
  <c r="T35" i="8"/>
  <c r="W35" i="8" s="1"/>
  <c r="J35" i="8"/>
  <c r="K35" i="8" s="1"/>
  <c r="S34" i="8"/>
  <c r="T34" i="8"/>
  <c r="U34" i="8" s="1"/>
  <c r="J34" i="8"/>
  <c r="K34" i="8" s="1"/>
  <c r="S33" i="8"/>
  <c r="T33" i="8"/>
  <c r="J33" i="8"/>
  <c r="K33" i="8"/>
  <c r="S32" i="8"/>
  <c r="T32" i="8"/>
  <c r="W32" i="8" s="1"/>
  <c r="J32" i="8"/>
  <c r="K32" i="8"/>
  <c r="Q32" i="8"/>
  <c r="R32" i="8"/>
  <c r="C34" i="11" s="1"/>
  <c r="S31" i="8"/>
  <c r="T31" i="8" s="1"/>
  <c r="J31" i="8"/>
  <c r="K31" i="8"/>
  <c r="Q31" i="8" s="1"/>
  <c r="R31" i="8" s="1"/>
  <c r="C33" i="11" s="1"/>
  <c r="S30" i="8"/>
  <c r="T30" i="8" s="1"/>
  <c r="U30" i="8" s="1"/>
  <c r="J30" i="8"/>
  <c r="K30" i="8"/>
  <c r="S29" i="8"/>
  <c r="T29" i="8"/>
  <c r="J29" i="8"/>
  <c r="K29" i="8"/>
  <c r="L29" i="8"/>
  <c r="M29" i="8" s="1"/>
  <c r="A31" i="11" s="1"/>
  <c r="S28" i="8"/>
  <c r="T28" i="8" s="1"/>
  <c r="W28" i="8" s="1"/>
  <c r="J28" i="8"/>
  <c r="K28" i="8" s="1"/>
  <c r="S27" i="8"/>
  <c r="T27" i="8" s="1"/>
  <c r="W27" i="8" s="1"/>
  <c r="U27" i="8"/>
  <c r="J27" i="8"/>
  <c r="K27" i="8"/>
  <c r="N27" i="8" s="1"/>
  <c r="O27" i="8" s="1"/>
  <c r="P27" i="8" s="1"/>
  <c r="B29" i="11" s="1"/>
  <c r="Q27" i="8"/>
  <c r="R27" i="8" s="1"/>
  <c r="C29" i="11"/>
  <c r="L27" i="8"/>
  <c r="M27" i="8" s="1"/>
  <c r="A29" i="11" s="1"/>
  <c r="S26" i="8"/>
  <c r="T26" i="8" s="1"/>
  <c r="J26" i="8"/>
  <c r="K26" i="8" s="1"/>
  <c r="N26" i="8"/>
  <c r="O26" i="8" s="1"/>
  <c r="P26" i="8" s="1"/>
  <c r="B28" i="11" s="1"/>
  <c r="S25" i="8"/>
  <c r="T25" i="8" s="1"/>
  <c r="W25" i="8" s="1"/>
  <c r="U25" i="8"/>
  <c r="J25" i="8"/>
  <c r="K25" i="8" s="1"/>
  <c r="S24" i="8"/>
  <c r="T24" i="8"/>
  <c r="J24" i="8"/>
  <c r="K24" i="8" s="1"/>
  <c r="S23" i="8"/>
  <c r="T23" i="8"/>
  <c r="J23" i="8"/>
  <c r="K23" i="8" s="1"/>
  <c r="Q23" i="8" s="1"/>
  <c r="R23" i="8" s="1"/>
  <c r="C25" i="11" s="1"/>
  <c r="S22" i="8"/>
  <c r="T22" i="8" s="1"/>
  <c r="W22" i="8"/>
  <c r="J22" i="8"/>
  <c r="K22" i="8"/>
  <c r="N22" i="8" s="1"/>
  <c r="O22" i="8" s="1"/>
  <c r="P22" i="8" s="1"/>
  <c r="B24" i="11" s="1"/>
  <c r="S21" i="8"/>
  <c r="T21" i="8"/>
  <c r="J21" i="8"/>
  <c r="K21" i="8"/>
  <c r="S20" i="8"/>
  <c r="T20" i="8" s="1"/>
  <c r="J20" i="8"/>
  <c r="K20" i="8"/>
  <c r="S19" i="8"/>
  <c r="T19" i="8"/>
  <c r="J19" i="8"/>
  <c r="K19" i="8"/>
  <c r="S18" i="8"/>
  <c r="T18" i="8"/>
  <c r="W18" i="8" s="1"/>
  <c r="U18" i="8"/>
  <c r="J18" i="8"/>
  <c r="K18" i="8" s="1"/>
  <c r="S17" i="8"/>
  <c r="T17" i="8" s="1"/>
  <c r="J17" i="8"/>
  <c r="K17" i="8"/>
  <c r="Q17" i="8"/>
  <c r="R17" i="8" s="1"/>
  <c r="C19" i="11" s="1"/>
  <c r="N17" i="8"/>
  <c r="O17" i="8" s="1"/>
  <c r="P17" i="8" s="1"/>
  <c r="B19" i="11" s="1"/>
  <c r="L17" i="8"/>
  <c r="M17" i="8" s="1"/>
  <c r="A19" i="11" s="1"/>
  <c r="S16" i="8"/>
  <c r="T16" i="8" s="1"/>
  <c r="J16" i="8"/>
  <c r="K16" i="8"/>
  <c r="Q16" i="8" s="1"/>
  <c r="R16" i="8"/>
  <c r="C18" i="11" s="1"/>
  <c r="S15" i="8"/>
  <c r="T15" i="8" s="1"/>
  <c r="J15" i="8"/>
  <c r="K15" i="8" s="1"/>
  <c r="L15" i="8" s="1"/>
  <c r="Q15" i="8"/>
  <c r="R15" i="8" s="1"/>
  <c r="C17" i="11" s="1"/>
  <c r="M15" i="8"/>
  <c r="A17" i="11" s="1"/>
  <c r="S14" i="8"/>
  <c r="T14" i="8"/>
  <c r="U14" i="8" s="1"/>
  <c r="J14" i="8"/>
  <c r="K14" i="8" s="1"/>
  <c r="S13" i="8"/>
  <c r="T13" i="8" s="1"/>
  <c r="J13" i="8"/>
  <c r="K13" i="8" s="1"/>
  <c r="N13" i="8" s="1"/>
  <c r="O13" i="8"/>
  <c r="P13" i="8" s="1"/>
  <c r="B15" i="11" s="1"/>
  <c r="S12" i="8"/>
  <c r="T12" i="8" s="1"/>
  <c r="J12" i="8"/>
  <c r="K12" i="8" s="1"/>
  <c r="S11" i="8"/>
  <c r="T11" i="8"/>
  <c r="W11" i="8" s="1"/>
  <c r="U11" i="8"/>
  <c r="J11" i="8"/>
  <c r="K11" i="8" s="1"/>
  <c r="S10" i="8"/>
  <c r="T10" i="8" s="1"/>
  <c r="J10" i="8"/>
  <c r="K10" i="8" s="1"/>
  <c r="S9" i="8"/>
  <c r="T9" i="8" s="1"/>
  <c r="W9" i="8"/>
  <c r="J9" i="8"/>
  <c r="K9" i="8"/>
  <c r="Q9" i="8"/>
  <c r="R9" i="8" s="1"/>
  <c r="C11" i="11" s="1"/>
  <c r="S8" i="8"/>
  <c r="T8" i="8" s="1"/>
  <c r="U8" i="8" s="1"/>
  <c r="J8" i="8"/>
  <c r="K8" i="8"/>
  <c r="S7" i="8"/>
  <c r="T7" i="8"/>
  <c r="J7" i="8"/>
  <c r="K7" i="8"/>
  <c r="S6" i="8"/>
  <c r="T6" i="8"/>
  <c r="W6" i="8"/>
  <c r="J6" i="8"/>
  <c r="K6" i="8" s="1"/>
  <c r="L6" i="8" s="1"/>
  <c r="M6" i="8" s="1"/>
  <c r="A8" i="11" s="1"/>
  <c r="S5" i="8"/>
  <c r="T5" i="8" s="1"/>
  <c r="U5" i="8"/>
  <c r="W5" i="8"/>
  <c r="J5" i="8"/>
  <c r="K5" i="8"/>
  <c r="L5" i="8"/>
  <c r="M5" i="8" s="1"/>
  <c r="A7" i="11" s="1"/>
  <c r="S4" i="8"/>
  <c r="T4" i="8" s="1"/>
  <c r="J4" i="8"/>
  <c r="K4" i="8" s="1"/>
  <c r="S3" i="8"/>
  <c r="T3" i="8" s="1"/>
  <c r="J3" i="8"/>
  <c r="K3" i="8" s="1"/>
  <c r="S2" i="8"/>
  <c r="T2" i="8" s="1"/>
  <c r="U2" i="8" s="1"/>
  <c r="W2" i="8"/>
  <c r="J2" i="8"/>
  <c r="K2" i="8" s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s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F124" i="1" s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F104" i="1" s="1"/>
  <c r="M104" i="1" s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F86" i="1" s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F39" i="1" s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F17" i="1" s="1"/>
  <c r="E16" i="1"/>
  <c r="D16" i="1"/>
  <c r="F16" i="1" s="1"/>
  <c r="E15" i="1"/>
  <c r="D15" i="1"/>
  <c r="F15" i="1"/>
  <c r="E14" i="1"/>
  <c r="D14" i="1"/>
  <c r="F14" i="1" s="1"/>
  <c r="E13" i="1"/>
  <c r="D13" i="1"/>
  <c r="F13" i="1" s="1"/>
  <c r="E12" i="1"/>
  <c r="D12" i="1"/>
  <c r="F12" i="1" s="1"/>
  <c r="E11" i="1"/>
  <c r="D11" i="1"/>
  <c r="F11" i="1" s="1"/>
  <c r="M11" i="1" s="1"/>
  <c r="E10" i="1"/>
  <c r="D10" i="1"/>
  <c r="F10" i="1"/>
  <c r="E9" i="1"/>
  <c r="D9" i="1"/>
  <c r="F9" i="1" s="1"/>
  <c r="E8" i="1"/>
  <c r="D8" i="1"/>
  <c r="F8" i="1" s="1"/>
  <c r="E7" i="1"/>
  <c r="D7" i="1"/>
  <c r="F7" i="1" s="1"/>
  <c r="E6" i="1"/>
  <c r="D6" i="1"/>
  <c r="F6" i="1" s="1"/>
  <c r="E5" i="1"/>
  <c r="D5" i="1"/>
  <c r="F5" i="1" s="1"/>
  <c r="E4" i="1"/>
  <c r="D4" i="1"/>
  <c r="F4" i="1"/>
  <c r="S3" i="9"/>
  <c r="T3" i="9"/>
  <c r="S4" i="9"/>
  <c r="T4" i="9" s="1"/>
  <c r="S5" i="9"/>
  <c r="T5" i="9" s="1"/>
  <c r="S6" i="9"/>
  <c r="T6" i="9"/>
  <c r="W6" i="9" s="1"/>
  <c r="S7" i="9"/>
  <c r="T7" i="9"/>
  <c r="W7" i="9" s="1"/>
  <c r="S8" i="9"/>
  <c r="T8" i="9"/>
  <c r="S9" i="9"/>
  <c r="T9" i="9" s="1"/>
  <c r="S10" i="9"/>
  <c r="T10" i="9" s="1"/>
  <c r="W10" i="9" s="1"/>
  <c r="S11" i="9"/>
  <c r="T11" i="9" s="1"/>
  <c r="S12" i="9"/>
  <c r="T12" i="9"/>
  <c r="S13" i="9"/>
  <c r="T13" i="9" s="1"/>
  <c r="U13" i="9" s="1"/>
  <c r="S14" i="9"/>
  <c r="T14" i="9"/>
  <c r="U14" i="9" s="1"/>
  <c r="W14" i="9"/>
  <c r="S15" i="9"/>
  <c r="T15" i="9" s="1"/>
  <c r="U15" i="9" s="1"/>
  <c r="S16" i="9"/>
  <c r="T16" i="9" s="1"/>
  <c r="W16" i="9"/>
  <c r="U16" i="9"/>
  <c r="S17" i="9"/>
  <c r="T17" i="9"/>
  <c r="W17" i="9" s="1"/>
  <c r="S18" i="9"/>
  <c r="T18" i="9" s="1"/>
  <c r="S19" i="9"/>
  <c r="T19" i="9" s="1"/>
  <c r="S20" i="9"/>
  <c r="T20" i="9"/>
  <c r="W20" i="9" s="1"/>
  <c r="S21" i="9"/>
  <c r="T21" i="9"/>
  <c r="S22" i="9"/>
  <c r="T22" i="9" s="1"/>
  <c r="S23" i="9"/>
  <c r="T23" i="9"/>
  <c r="W23" i="9" s="1"/>
  <c r="S24" i="9"/>
  <c r="T24" i="9" s="1"/>
  <c r="S25" i="9"/>
  <c r="T25" i="9"/>
  <c r="S26" i="9"/>
  <c r="T26" i="9" s="1"/>
  <c r="W26" i="9" s="1"/>
  <c r="U26" i="9"/>
  <c r="S27" i="9"/>
  <c r="T27" i="9"/>
  <c r="S28" i="9"/>
  <c r="T28" i="9"/>
  <c r="W28" i="9" s="1"/>
  <c r="S29" i="9"/>
  <c r="T29" i="9"/>
  <c r="W29" i="9" s="1"/>
  <c r="U29" i="9"/>
  <c r="S30" i="9"/>
  <c r="T30" i="9"/>
  <c r="S31" i="9"/>
  <c r="T31" i="9" s="1"/>
  <c r="W31" i="9" s="1"/>
  <c r="S32" i="9"/>
  <c r="T32" i="9"/>
  <c r="S33" i="9"/>
  <c r="T33" i="9" s="1"/>
  <c r="U33" i="9" s="1"/>
  <c r="S34" i="9"/>
  <c r="T34" i="9" s="1"/>
  <c r="W34" i="9"/>
  <c r="S35" i="9"/>
  <c r="T35" i="9" s="1"/>
  <c r="S36" i="9"/>
  <c r="T36" i="9" s="1"/>
  <c r="S37" i="9"/>
  <c r="T37" i="9"/>
  <c r="W37" i="9" s="1"/>
  <c r="S38" i="9"/>
  <c r="T38" i="9" s="1"/>
  <c r="W38" i="9" s="1"/>
  <c r="S39" i="9"/>
  <c r="T39" i="9" s="1"/>
  <c r="W39" i="9" s="1"/>
  <c r="U39" i="9"/>
  <c r="S40" i="9"/>
  <c r="T40" i="9"/>
  <c r="U40" i="9" s="1"/>
  <c r="W40" i="9"/>
  <c r="S41" i="9"/>
  <c r="T41" i="9" s="1"/>
  <c r="S42" i="9"/>
  <c r="T42" i="9"/>
  <c r="W42" i="9" s="1"/>
  <c r="S43" i="9"/>
  <c r="T43" i="9" s="1"/>
  <c r="S44" i="9"/>
  <c r="T44" i="9"/>
  <c r="W44" i="9" s="1"/>
  <c r="S45" i="9"/>
  <c r="T45" i="9"/>
  <c r="U45" i="9"/>
  <c r="S46" i="9"/>
  <c r="T46" i="9" s="1"/>
  <c r="S47" i="9"/>
  <c r="T47" i="9" s="1"/>
  <c r="S48" i="9"/>
  <c r="T48" i="9"/>
  <c r="U48" i="9" s="1"/>
  <c r="S49" i="9"/>
  <c r="T49" i="9" s="1"/>
  <c r="W49" i="9" s="1"/>
  <c r="S50" i="9"/>
  <c r="T50" i="9"/>
  <c r="S51" i="9"/>
  <c r="T51" i="9" s="1"/>
  <c r="S52" i="9"/>
  <c r="T52" i="9" s="1"/>
  <c r="W52" i="9" s="1"/>
  <c r="U52" i="9"/>
  <c r="S53" i="9"/>
  <c r="T53" i="9"/>
  <c r="S54" i="9"/>
  <c r="T54" i="9" s="1"/>
  <c r="S55" i="9"/>
  <c r="T55" i="9" s="1"/>
  <c r="S56" i="9"/>
  <c r="T56" i="9"/>
  <c r="S57" i="9"/>
  <c r="T57" i="9"/>
  <c r="U57" i="9" s="1"/>
  <c r="S58" i="9"/>
  <c r="T58" i="9" s="1"/>
  <c r="W58" i="9" s="1"/>
  <c r="S59" i="9"/>
  <c r="T59" i="9" s="1"/>
  <c r="S60" i="9"/>
  <c r="T60" i="9" s="1"/>
  <c r="S61" i="9"/>
  <c r="T61" i="9" s="1"/>
  <c r="W61" i="9" s="1"/>
  <c r="U61" i="9"/>
  <c r="S62" i="9"/>
  <c r="T62" i="9" s="1"/>
  <c r="S63" i="9"/>
  <c r="T63" i="9"/>
  <c r="W63" i="9" s="1"/>
  <c r="S64" i="9"/>
  <c r="T64" i="9"/>
  <c r="S65" i="9"/>
  <c r="T65" i="9"/>
  <c r="U65" i="9"/>
  <c r="S66" i="9"/>
  <c r="T66" i="9"/>
  <c r="S67" i="9"/>
  <c r="T67" i="9"/>
  <c r="S68" i="9"/>
  <c r="T68" i="9" s="1"/>
  <c r="W68" i="9" s="1"/>
  <c r="U68" i="9"/>
  <c r="S69" i="9"/>
  <c r="T69" i="9" s="1"/>
  <c r="W69" i="9"/>
  <c r="S70" i="9"/>
  <c r="T70" i="9" s="1"/>
  <c r="W70" i="9" s="1"/>
  <c r="S71" i="9"/>
  <c r="T71" i="9"/>
  <c r="W71" i="9" s="1"/>
  <c r="S72" i="9"/>
  <c r="T72" i="9"/>
  <c r="W72" i="9"/>
  <c r="U72" i="9"/>
  <c r="S73" i="9"/>
  <c r="T73" i="9" s="1"/>
  <c r="S74" i="9"/>
  <c r="T74" i="9" s="1"/>
  <c r="U74" i="9" s="1"/>
  <c r="S75" i="9"/>
  <c r="T75" i="9" s="1"/>
  <c r="S76" i="9"/>
  <c r="T76" i="9" s="1"/>
  <c r="S77" i="9"/>
  <c r="T77" i="9" s="1"/>
  <c r="S78" i="9"/>
  <c r="T78" i="9" s="1"/>
  <c r="W78" i="9" s="1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U84" i="9" s="1"/>
  <c r="W84" i="9"/>
  <c r="S85" i="9"/>
  <c r="T85" i="9" s="1"/>
  <c r="U85" i="9" s="1"/>
  <c r="S86" i="9"/>
  <c r="T86" i="9" s="1"/>
  <c r="U86" i="9" s="1"/>
  <c r="W86" i="9"/>
  <c r="S87" i="9"/>
  <c r="T87" i="9"/>
  <c r="W87" i="9" s="1"/>
  <c r="S88" i="9"/>
  <c r="T88" i="9" s="1"/>
  <c r="S89" i="9"/>
  <c r="T89" i="9"/>
  <c r="U89" i="9"/>
  <c r="S90" i="9"/>
  <c r="T90" i="9" s="1"/>
  <c r="W90" i="9" s="1"/>
  <c r="S91" i="9"/>
  <c r="T91" i="9" s="1"/>
  <c r="S92" i="9"/>
  <c r="T92" i="9"/>
  <c r="S93" i="9"/>
  <c r="T93" i="9" s="1"/>
  <c r="W93" i="9" s="1"/>
  <c r="U93" i="9"/>
  <c r="S94" i="9"/>
  <c r="T94" i="9"/>
  <c r="U94" i="9" s="1"/>
  <c r="S95" i="9"/>
  <c r="T95" i="9" s="1"/>
  <c r="W95" i="9"/>
  <c r="S96" i="9"/>
  <c r="T96" i="9" s="1"/>
  <c r="S97" i="9"/>
  <c r="T97" i="9" s="1"/>
  <c r="U97" i="9" s="1"/>
  <c r="S98" i="9"/>
  <c r="T98" i="9" s="1"/>
  <c r="W98" i="9" s="1"/>
  <c r="S99" i="9"/>
  <c r="T99" i="9" s="1"/>
  <c r="S100" i="9"/>
  <c r="T100" i="9" s="1"/>
  <c r="W100" i="9"/>
  <c r="U100" i="9"/>
  <c r="S101" i="9"/>
  <c r="T101" i="9"/>
  <c r="W101" i="9" s="1"/>
  <c r="S102" i="9"/>
  <c r="T102" i="9"/>
  <c r="W102" i="9" s="1"/>
  <c r="S103" i="9"/>
  <c r="T103" i="9" s="1"/>
  <c r="W103" i="9" s="1"/>
  <c r="S104" i="9"/>
  <c r="T104" i="9"/>
  <c r="S105" i="9"/>
  <c r="T105" i="9"/>
  <c r="S106" i="9"/>
  <c r="T106" i="9" s="1"/>
  <c r="W106" i="9"/>
  <c r="S107" i="9"/>
  <c r="T107" i="9" s="1"/>
  <c r="S108" i="9"/>
  <c r="T108" i="9"/>
  <c r="S109" i="9"/>
  <c r="T109" i="9"/>
  <c r="U109" i="9"/>
  <c r="S110" i="9"/>
  <c r="T110" i="9"/>
  <c r="S111" i="9"/>
  <c r="T111" i="9" s="1"/>
  <c r="S112" i="9"/>
  <c r="T112" i="9" s="1"/>
  <c r="U112" i="9" s="1"/>
  <c r="W112" i="9"/>
  <c r="S113" i="9"/>
  <c r="T113" i="9"/>
  <c r="U113" i="9" s="1"/>
  <c r="W113" i="9"/>
  <c r="S114" i="9"/>
  <c r="T114" i="9" s="1"/>
  <c r="U114" i="9"/>
  <c r="S115" i="9"/>
  <c r="T115" i="9" s="1"/>
  <c r="S116" i="9"/>
  <c r="T116" i="9"/>
  <c r="W116" i="9" s="1"/>
  <c r="S117" i="9"/>
  <c r="T117" i="9" s="1"/>
  <c r="W117" i="9" s="1"/>
  <c r="S118" i="9"/>
  <c r="T118" i="9" s="1"/>
  <c r="S119" i="9"/>
  <c r="T119" i="9"/>
  <c r="S120" i="9"/>
  <c r="T120" i="9"/>
  <c r="W120" i="9" s="1"/>
  <c r="S121" i="9"/>
  <c r="T121" i="9" s="1"/>
  <c r="W121" i="9" s="1"/>
  <c r="S122" i="9"/>
  <c r="T122" i="9" s="1"/>
  <c r="S123" i="9"/>
  <c r="T123" i="9"/>
  <c r="U123" i="9" s="1"/>
  <c r="S124" i="9"/>
  <c r="T124" i="9"/>
  <c r="S125" i="9"/>
  <c r="T125" i="9"/>
  <c r="W125" i="9" s="1"/>
  <c r="S126" i="9"/>
  <c r="T126" i="9"/>
  <c r="S127" i="9"/>
  <c r="T127" i="9"/>
  <c r="S128" i="9"/>
  <c r="T128" i="9" s="1"/>
  <c r="W128" i="9" s="1"/>
  <c r="S129" i="9"/>
  <c r="T129" i="9" s="1"/>
  <c r="S130" i="9"/>
  <c r="T130" i="9"/>
  <c r="U130" i="9" s="1"/>
  <c r="S131" i="9"/>
  <c r="T131" i="9"/>
  <c r="U131" i="9"/>
  <c r="S132" i="9"/>
  <c r="T132" i="9" s="1"/>
  <c r="S133" i="9"/>
  <c r="T133" i="9" s="1"/>
  <c r="W133" i="9" s="1"/>
  <c r="S134" i="9"/>
  <c r="T134" i="9"/>
  <c r="W134" i="9" s="1"/>
  <c r="U134" i="9"/>
  <c r="S135" i="9"/>
  <c r="T135" i="9"/>
  <c r="S136" i="9"/>
  <c r="T136" i="9" s="1"/>
  <c r="S137" i="9"/>
  <c r="T137" i="9" s="1"/>
  <c r="S2" i="9"/>
  <c r="T2" i="9"/>
  <c r="W2" i="9" s="1"/>
  <c r="G139" i="1"/>
  <c r="G138" i="1"/>
  <c r="G137" i="1"/>
  <c r="F137" i="1"/>
  <c r="M137" i="1" s="1"/>
  <c r="G136" i="1"/>
  <c r="G135" i="1"/>
  <c r="G134" i="1"/>
  <c r="G133" i="1"/>
  <c r="G132" i="1"/>
  <c r="G131" i="1"/>
  <c r="F131" i="1" s="1"/>
  <c r="G130" i="1"/>
  <c r="G129" i="1"/>
  <c r="F129" i="1" s="1"/>
  <c r="G128" i="1"/>
  <c r="G127" i="1"/>
  <c r="G126" i="1"/>
  <c r="G125" i="1"/>
  <c r="G124" i="1"/>
  <c r="G123" i="1"/>
  <c r="F123" i="1" s="1"/>
  <c r="G122" i="1"/>
  <c r="F122" i="1" s="1"/>
  <c r="G121" i="1"/>
  <c r="F121" i="1" s="1"/>
  <c r="G120" i="1"/>
  <c r="G119" i="1"/>
  <c r="G118" i="1"/>
  <c r="G117" i="1"/>
  <c r="F117" i="1" s="1"/>
  <c r="G116" i="1"/>
  <c r="G115" i="1"/>
  <c r="F115" i="1"/>
  <c r="G114" i="1"/>
  <c r="G113" i="1"/>
  <c r="F113" i="1" s="1"/>
  <c r="G112" i="1"/>
  <c r="G5" i="1"/>
  <c r="H5" i="1" s="1"/>
  <c r="G6" i="1"/>
  <c r="G7" i="1"/>
  <c r="G8" i="1"/>
  <c r="G9" i="1"/>
  <c r="G10" i="1"/>
  <c r="G11" i="1"/>
  <c r="K11" i="1"/>
  <c r="G12" i="1"/>
  <c r="G13" i="1"/>
  <c r="G14" i="1"/>
  <c r="L14" i="1" s="1"/>
  <c r="G15" i="1"/>
  <c r="M15" i="1" s="1"/>
  <c r="L15" i="1"/>
  <c r="G16" i="1"/>
  <c r="G17" i="1"/>
  <c r="G18" i="1"/>
  <c r="G19" i="1"/>
  <c r="F19" i="1" s="1"/>
  <c r="G20" i="1"/>
  <c r="G21" i="1"/>
  <c r="G22" i="1"/>
  <c r="G23" i="1"/>
  <c r="G24" i="1"/>
  <c r="G25" i="1"/>
  <c r="F25" i="1" s="1"/>
  <c r="G26" i="1"/>
  <c r="G27" i="1"/>
  <c r="F27" i="1" s="1"/>
  <c r="G28" i="1"/>
  <c r="G29" i="1"/>
  <c r="G30" i="1"/>
  <c r="G31" i="1"/>
  <c r="F31" i="1" s="1"/>
  <c r="G32" i="1"/>
  <c r="G33" i="1"/>
  <c r="G34" i="1"/>
  <c r="G35" i="1"/>
  <c r="F35" i="1" s="1"/>
  <c r="G36" i="1"/>
  <c r="G37" i="1"/>
  <c r="G38" i="1"/>
  <c r="F38" i="1" s="1"/>
  <c r="G39" i="1"/>
  <c r="G40" i="1"/>
  <c r="G41" i="1"/>
  <c r="G42" i="1"/>
  <c r="G43" i="1"/>
  <c r="F43" i="1" s="1"/>
  <c r="G44" i="1"/>
  <c r="G45" i="1"/>
  <c r="G46" i="1"/>
  <c r="G47" i="1"/>
  <c r="F47" i="1"/>
  <c r="G48" i="1"/>
  <c r="G49" i="1"/>
  <c r="G50" i="1"/>
  <c r="G51" i="1"/>
  <c r="F51" i="1" s="1"/>
  <c r="G52" i="1"/>
  <c r="G53" i="1"/>
  <c r="G54" i="1"/>
  <c r="G55" i="1"/>
  <c r="F55" i="1" s="1"/>
  <c r="G56" i="1"/>
  <c r="G57" i="1"/>
  <c r="F57" i="1"/>
  <c r="K57" i="1" s="1"/>
  <c r="G58" i="1"/>
  <c r="G59" i="1"/>
  <c r="F59" i="1"/>
  <c r="G60" i="1"/>
  <c r="G61" i="1"/>
  <c r="G62" i="1"/>
  <c r="G63" i="1"/>
  <c r="F63" i="1"/>
  <c r="G64" i="1"/>
  <c r="G65" i="1"/>
  <c r="F65" i="1" s="1"/>
  <c r="G66" i="1"/>
  <c r="G67" i="1"/>
  <c r="F67" i="1" s="1"/>
  <c r="G68" i="1"/>
  <c r="G69" i="1"/>
  <c r="G70" i="1"/>
  <c r="G71" i="1"/>
  <c r="F71" i="1" s="1"/>
  <c r="G72" i="1"/>
  <c r="G73" i="1"/>
  <c r="F73" i="1" s="1"/>
  <c r="G74" i="1"/>
  <c r="G75" i="1"/>
  <c r="F75" i="1" s="1"/>
  <c r="G76" i="1"/>
  <c r="G77" i="1"/>
  <c r="G78" i="1"/>
  <c r="G79" i="1"/>
  <c r="G80" i="1"/>
  <c r="G81" i="1"/>
  <c r="G82" i="1"/>
  <c r="G83" i="1"/>
  <c r="F83" i="1" s="1"/>
  <c r="G84" i="1"/>
  <c r="G85" i="1"/>
  <c r="G86" i="1"/>
  <c r="G87" i="1"/>
  <c r="F87" i="1"/>
  <c r="G88" i="1"/>
  <c r="G89" i="1"/>
  <c r="F89" i="1" s="1"/>
  <c r="G90" i="1"/>
  <c r="G91" i="1"/>
  <c r="F91" i="1" s="1"/>
  <c r="G92" i="1"/>
  <c r="G93" i="1"/>
  <c r="G94" i="1"/>
  <c r="G95" i="1"/>
  <c r="F95" i="1" s="1"/>
  <c r="G96" i="1"/>
  <c r="G97" i="1"/>
  <c r="G98" i="1"/>
  <c r="G99" i="1"/>
  <c r="F99" i="1"/>
  <c r="G100" i="1"/>
  <c r="G101" i="1"/>
  <c r="G102" i="1"/>
  <c r="G103" i="1"/>
  <c r="F103" i="1" s="1"/>
  <c r="G104" i="1"/>
  <c r="G105" i="1"/>
  <c r="F105" i="1" s="1"/>
  <c r="H105" i="1"/>
  <c r="G106" i="1"/>
  <c r="G107" i="1"/>
  <c r="F107" i="1" s="1"/>
  <c r="G108" i="1"/>
  <c r="G109" i="1"/>
  <c r="G110" i="1"/>
  <c r="G111" i="1"/>
  <c r="G4" i="1"/>
  <c r="L4" i="1" s="1"/>
  <c r="K132" i="1"/>
  <c r="I137" i="1"/>
  <c r="J137" i="1"/>
  <c r="I11" i="1"/>
  <c r="I14" i="1"/>
  <c r="K14" i="1"/>
  <c r="M14" i="1"/>
  <c r="I15" i="1"/>
  <c r="K15" i="1"/>
  <c r="I57" i="1"/>
  <c r="I105" i="1"/>
  <c r="J105" i="1"/>
  <c r="K105" i="1"/>
  <c r="M105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J2" i="9"/>
  <c r="K2" i="9"/>
  <c r="J128" i="9"/>
  <c r="K128" i="9"/>
  <c r="Q128" i="9"/>
  <c r="R128" i="9" s="1"/>
  <c r="C130" i="13" s="1"/>
  <c r="C130" i="1"/>
  <c r="J129" i="9"/>
  <c r="K129" i="9" s="1"/>
  <c r="L129" i="9" s="1"/>
  <c r="M129" i="9" s="1"/>
  <c r="A131" i="13" s="1"/>
  <c r="J130" i="9"/>
  <c r="K130" i="9"/>
  <c r="J131" i="9"/>
  <c r="K131" i="9" s="1"/>
  <c r="J132" i="9"/>
  <c r="K132" i="9"/>
  <c r="L132" i="9" s="1"/>
  <c r="M132" i="9" s="1"/>
  <c r="J133" i="9"/>
  <c r="K133" i="9"/>
  <c r="J134" i="9"/>
  <c r="K134" i="9" s="1"/>
  <c r="J135" i="9"/>
  <c r="K135" i="9"/>
  <c r="L135" i="9" s="1"/>
  <c r="M135" i="9" s="1"/>
  <c r="J136" i="9"/>
  <c r="K136" i="9"/>
  <c r="J137" i="9"/>
  <c r="K137" i="9" s="1"/>
  <c r="Q137" i="9"/>
  <c r="R137" i="9" s="1"/>
  <c r="J95" i="9"/>
  <c r="K95" i="9" s="1"/>
  <c r="Q95" i="9"/>
  <c r="R95" i="9" s="1"/>
  <c r="C97" i="13" s="1"/>
  <c r="J96" i="9"/>
  <c r="K96" i="9" s="1"/>
  <c r="L96" i="9" s="1"/>
  <c r="M96" i="9" s="1"/>
  <c r="J97" i="9"/>
  <c r="K97" i="9"/>
  <c r="N97" i="9" s="1"/>
  <c r="O97" i="9"/>
  <c r="P97" i="9" s="1"/>
  <c r="J98" i="9"/>
  <c r="K98" i="9"/>
  <c r="Q98" i="9" s="1"/>
  <c r="J99" i="9"/>
  <c r="K99" i="9" s="1"/>
  <c r="J100" i="9"/>
  <c r="K100" i="9"/>
  <c r="J101" i="9"/>
  <c r="K101" i="9" s="1"/>
  <c r="J102" i="9"/>
  <c r="K102" i="9"/>
  <c r="Q102" i="9"/>
  <c r="R102" i="9" s="1"/>
  <c r="C104" i="13" s="1"/>
  <c r="C104" i="1"/>
  <c r="J103" i="9"/>
  <c r="K103" i="9"/>
  <c r="L103" i="9" s="1"/>
  <c r="M103" i="9" s="1"/>
  <c r="J104" i="9"/>
  <c r="K104" i="9" s="1"/>
  <c r="J105" i="9"/>
  <c r="K105" i="9"/>
  <c r="Q105" i="9" s="1"/>
  <c r="R105" i="9" s="1"/>
  <c r="J106" i="9"/>
  <c r="K106" i="9" s="1"/>
  <c r="Q106" i="9"/>
  <c r="R106" i="9" s="1"/>
  <c r="J107" i="9"/>
  <c r="K107" i="9"/>
  <c r="N107" i="9" s="1"/>
  <c r="O107" i="9" s="1"/>
  <c r="P107" i="9" s="1"/>
  <c r="J108" i="9"/>
  <c r="K108" i="9"/>
  <c r="N108" i="9" s="1"/>
  <c r="O108" i="9" s="1"/>
  <c r="P108" i="9" s="1"/>
  <c r="J109" i="9"/>
  <c r="K109" i="9" s="1"/>
  <c r="J110" i="9"/>
  <c r="K110" i="9"/>
  <c r="Q110" i="9" s="1"/>
  <c r="R110" i="9" s="1"/>
  <c r="J111" i="9"/>
  <c r="K111" i="9" s="1"/>
  <c r="J112" i="9"/>
  <c r="K112" i="9" s="1"/>
  <c r="Q112" i="9" s="1"/>
  <c r="J113" i="9"/>
  <c r="K113" i="9"/>
  <c r="J114" i="9"/>
  <c r="K114" i="9"/>
  <c r="N114" i="9"/>
  <c r="O114" i="9" s="1"/>
  <c r="P114" i="9"/>
  <c r="B116" i="1" s="1"/>
  <c r="J115" i="9"/>
  <c r="K115" i="9" s="1"/>
  <c r="J116" i="9"/>
  <c r="K116" i="9" s="1"/>
  <c r="J117" i="9"/>
  <c r="K117" i="9" s="1"/>
  <c r="J118" i="9"/>
  <c r="K118" i="9"/>
  <c r="J119" i="9"/>
  <c r="K119" i="9" s="1"/>
  <c r="J120" i="9"/>
  <c r="K120" i="9"/>
  <c r="J121" i="9"/>
  <c r="K121" i="9" s="1"/>
  <c r="L121" i="9" s="1"/>
  <c r="M121" i="9" s="1"/>
  <c r="J122" i="9"/>
  <c r="K122" i="9"/>
  <c r="J123" i="9"/>
  <c r="K123" i="9"/>
  <c r="J124" i="9"/>
  <c r="K124" i="9" s="1"/>
  <c r="L124" i="9"/>
  <c r="M124" i="9" s="1"/>
  <c r="J125" i="9"/>
  <c r="K125" i="9" s="1"/>
  <c r="N125" i="9" s="1"/>
  <c r="O125" i="9" s="1"/>
  <c r="P125" i="9" s="1"/>
  <c r="J126" i="9"/>
  <c r="K126" i="9" s="1"/>
  <c r="N126" i="9" s="1"/>
  <c r="O126" i="9" s="1"/>
  <c r="P126" i="9" s="1"/>
  <c r="B128" i="13" s="1"/>
  <c r="J127" i="9"/>
  <c r="K127" i="9"/>
  <c r="J94" i="9"/>
  <c r="K94" i="9"/>
  <c r="L94" i="9"/>
  <c r="M94" i="9"/>
  <c r="A96" i="13" s="1"/>
  <c r="A96" i="1"/>
  <c r="J93" i="9"/>
  <c r="K93" i="9" s="1"/>
  <c r="J64" i="9"/>
  <c r="K64" i="9"/>
  <c r="L64" i="9"/>
  <c r="M64" i="9"/>
  <c r="A66" i="13" s="1"/>
  <c r="A66" i="1"/>
  <c r="J65" i="9"/>
  <c r="K65" i="9" s="1"/>
  <c r="J66" i="9"/>
  <c r="K66" i="9"/>
  <c r="Q66" i="9" s="1"/>
  <c r="J67" i="9"/>
  <c r="K67" i="9"/>
  <c r="Q67" i="9"/>
  <c r="R67" i="9" s="1"/>
  <c r="C69" i="13" s="1"/>
  <c r="C69" i="1"/>
  <c r="J68" i="9"/>
  <c r="K68" i="9"/>
  <c r="N68" i="9" s="1"/>
  <c r="O68" i="9" s="1"/>
  <c r="P68" i="9" s="1"/>
  <c r="J69" i="9"/>
  <c r="K69" i="9"/>
  <c r="J70" i="9"/>
  <c r="K70" i="9" s="1"/>
  <c r="J71" i="9"/>
  <c r="K71" i="9" s="1"/>
  <c r="N71" i="9" s="1"/>
  <c r="O71" i="9" s="1"/>
  <c r="P71" i="9" s="1"/>
  <c r="B73" i="13" s="1"/>
  <c r="J72" i="9"/>
  <c r="K72" i="9"/>
  <c r="L72" i="9" s="1"/>
  <c r="M72" i="9" s="1"/>
  <c r="J73" i="9"/>
  <c r="K73" i="9"/>
  <c r="J74" i="9"/>
  <c r="K74" i="9"/>
  <c r="L74" i="9"/>
  <c r="M74" i="9" s="1"/>
  <c r="J75" i="9"/>
  <c r="K75" i="9"/>
  <c r="N75" i="9" s="1"/>
  <c r="O75" i="9" s="1"/>
  <c r="P75" i="9" s="1"/>
  <c r="J76" i="9"/>
  <c r="K76" i="9"/>
  <c r="J77" i="9"/>
  <c r="K77" i="9" s="1"/>
  <c r="N77" i="9"/>
  <c r="O77" i="9" s="1"/>
  <c r="P77" i="9" s="1"/>
  <c r="J78" i="9"/>
  <c r="K78" i="9" s="1"/>
  <c r="J79" i="9"/>
  <c r="K79" i="9" s="1"/>
  <c r="N79" i="9" s="1"/>
  <c r="O79" i="9" s="1"/>
  <c r="P79" i="9" s="1"/>
  <c r="J80" i="9"/>
  <c r="K80" i="9"/>
  <c r="J81" i="9"/>
  <c r="K81" i="9" s="1"/>
  <c r="J82" i="9"/>
  <c r="K82" i="9"/>
  <c r="J83" i="9"/>
  <c r="K83" i="9" s="1"/>
  <c r="J84" i="9"/>
  <c r="K84" i="9"/>
  <c r="L84" i="9"/>
  <c r="M84" i="9" s="1"/>
  <c r="A86" i="1" s="1"/>
  <c r="A86" i="13"/>
  <c r="J85" i="9"/>
  <c r="K85" i="9" s="1"/>
  <c r="J86" i="9"/>
  <c r="K86" i="9" s="1"/>
  <c r="Q86" i="9" s="1"/>
  <c r="R86" i="9" s="1"/>
  <c r="C88" i="13" s="1"/>
  <c r="C88" i="1"/>
  <c r="J87" i="9"/>
  <c r="K87" i="9" s="1"/>
  <c r="N87" i="9" s="1"/>
  <c r="O87" i="9" s="1"/>
  <c r="P87" i="9" s="1"/>
  <c r="Q87" i="9"/>
  <c r="R87" i="9" s="1"/>
  <c r="J88" i="9"/>
  <c r="K88" i="9"/>
  <c r="N88" i="9" s="1"/>
  <c r="O88" i="9" s="1"/>
  <c r="P88" i="9" s="1"/>
  <c r="B90" i="1" s="1"/>
  <c r="Q88" i="9"/>
  <c r="R88" i="9" s="1"/>
  <c r="B90" i="13"/>
  <c r="J89" i="9"/>
  <c r="K89" i="9"/>
  <c r="Q89" i="9" s="1"/>
  <c r="R89" i="9" s="1"/>
  <c r="J90" i="9"/>
  <c r="K90" i="9" s="1"/>
  <c r="J91" i="9"/>
  <c r="K91" i="9" s="1"/>
  <c r="L91" i="9" s="1"/>
  <c r="M91" i="9" s="1"/>
  <c r="J92" i="9"/>
  <c r="K92" i="9" s="1"/>
  <c r="N92" i="9" s="1"/>
  <c r="O92" i="9" s="1"/>
  <c r="P92" i="9" s="1"/>
  <c r="J62" i="9"/>
  <c r="K62" i="9" s="1"/>
  <c r="L62" i="9" s="1"/>
  <c r="M62" i="9" s="1"/>
  <c r="J63" i="9"/>
  <c r="K63" i="9"/>
  <c r="J4" i="9"/>
  <c r="K4" i="9" s="1"/>
  <c r="J5" i="9"/>
  <c r="K5" i="9" s="1"/>
  <c r="J6" i="9"/>
  <c r="K6" i="9" s="1"/>
  <c r="J7" i="9"/>
  <c r="K7" i="9" s="1"/>
  <c r="J8" i="9"/>
  <c r="K8" i="9" s="1"/>
  <c r="J9" i="9"/>
  <c r="K9" i="9"/>
  <c r="J10" i="9"/>
  <c r="K10" i="9"/>
  <c r="L10" i="9"/>
  <c r="M10" i="9" s="1"/>
  <c r="J11" i="9"/>
  <c r="K11" i="9"/>
  <c r="J12" i="9"/>
  <c r="K12" i="9"/>
  <c r="J13" i="9"/>
  <c r="K13" i="9" s="1"/>
  <c r="N13" i="9" s="1"/>
  <c r="O13" i="9" s="1"/>
  <c r="P13" i="9" s="1"/>
  <c r="J14" i="9"/>
  <c r="K14" i="9" s="1"/>
  <c r="L14" i="9" s="1"/>
  <c r="M14" i="9" s="1"/>
  <c r="J15" i="9"/>
  <c r="K15" i="9" s="1"/>
  <c r="J16" i="9"/>
  <c r="K16" i="9"/>
  <c r="L16" i="9" s="1"/>
  <c r="M16" i="9" s="1"/>
  <c r="J17" i="9"/>
  <c r="K17" i="9"/>
  <c r="J18" i="9"/>
  <c r="K18" i="9" s="1"/>
  <c r="J19" i="9"/>
  <c r="K19" i="9"/>
  <c r="J20" i="9"/>
  <c r="K20" i="9" s="1"/>
  <c r="J21" i="9"/>
  <c r="K21" i="9" s="1"/>
  <c r="J22" i="9"/>
  <c r="K22" i="9" s="1"/>
  <c r="Q22" i="9"/>
  <c r="R22" i="9" s="1"/>
  <c r="L22" i="9"/>
  <c r="M22" i="9" s="1"/>
  <c r="J23" i="9"/>
  <c r="K23" i="9" s="1"/>
  <c r="J24" i="9"/>
  <c r="K24" i="9"/>
  <c r="Q24" i="9" s="1"/>
  <c r="R24" i="9" s="1"/>
  <c r="L24" i="9"/>
  <c r="M24" i="9"/>
  <c r="J25" i="9"/>
  <c r="K25" i="9"/>
  <c r="L25" i="9"/>
  <c r="M25" i="9" s="1"/>
  <c r="A27" i="13"/>
  <c r="A27" i="1"/>
  <c r="J26" i="9"/>
  <c r="K26" i="9" s="1"/>
  <c r="L26" i="9" s="1"/>
  <c r="M26" i="9" s="1"/>
  <c r="J27" i="9"/>
  <c r="K27" i="9"/>
  <c r="J28" i="9"/>
  <c r="K28" i="9" s="1"/>
  <c r="L28" i="9" s="1"/>
  <c r="M28" i="9" s="1"/>
  <c r="J29" i="9"/>
  <c r="K29" i="9" s="1"/>
  <c r="L29" i="9"/>
  <c r="M29" i="9" s="1"/>
  <c r="A31" i="13" s="1"/>
  <c r="J30" i="9"/>
  <c r="K30" i="9"/>
  <c r="J31" i="9"/>
  <c r="K31" i="9"/>
  <c r="J32" i="9"/>
  <c r="K32" i="9" s="1"/>
  <c r="J33" i="9"/>
  <c r="K33" i="9"/>
  <c r="N33" i="9" s="1"/>
  <c r="O33" i="9" s="1"/>
  <c r="P33" i="9" s="1"/>
  <c r="Q33" i="9"/>
  <c r="R33" i="9" s="1"/>
  <c r="C35" i="1" s="1"/>
  <c r="J34" i="9"/>
  <c r="K34" i="9" s="1"/>
  <c r="Q34" i="9"/>
  <c r="R34" i="9" s="1"/>
  <c r="C36" i="1" s="1"/>
  <c r="C36" i="13"/>
  <c r="J35" i="9"/>
  <c r="K35" i="9"/>
  <c r="J36" i="9"/>
  <c r="K36" i="9" s="1"/>
  <c r="J37" i="9"/>
  <c r="K37" i="9"/>
  <c r="L37" i="9" s="1"/>
  <c r="M37" i="9" s="1"/>
  <c r="J38" i="9"/>
  <c r="K38" i="9" s="1"/>
  <c r="Q38" i="9" s="1"/>
  <c r="R38" i="9" s="1"/>
  <c r="L38" i="9"/>
  <c r="M38" i="9" s="1"/>
  <c r="J39" i="9"/>
  <c r="K39" i="9" s="1"/>
  <c r="J40" i="9"/>
  <c r="K40" i="9"/>
  <c r="J41" i="9"/>
  <c r="K41" i="9"/>
  <c r="L41" i="9" s="1"/>
  <c r="M41" i="9" s="1"/>
  <c r="A43" i="13" s="1"/>
  <c r="N41" i="9"/>
  <c r="O41" i="9" s="1"/>
  <c r="P41" i="9" s="1"/>
  <c r="Q41" i="9"/>
  <c r="R41" i="9" s="1"/>
  <c r="A43" i="1"/>
  <c r="J42" i="9"/>
  <c r="K42" i="9"/>
  <c r="L42" i="9" s="1"/>
  <c r="M42" i="9" s="1"/>
  <c r="J43" i="9"/>
  <c r="K43" i="9"/>
  <c r="J44" i="9"/>
  <c r="K44" i="9"/>
  <c r="N44" i="9" s="1"/>
  <c r="O44" i="9" s="1"/>
  <c r="P44" i="9" s="1"/>
  <c r="J45" i="9"/>
  <c r="K45" i="9" s="1"/>
  <c r="L45" i="9"/>
  <c r="M45" i="9" s="1"/>
  <c r="J46" i="9"/>
  <c r="K46" i="9"/>
  <c r="J47" i="9"/>
  <c r="K47" i="9" s="1"/>
  <c r="L47" i="9"/>
  <c r="M47" i="9" s="1"/>
  <c r="J48" i="9"/>
  <c r="K48" i="9"/>
  <c r="L48" i="9"/>
  <c r="M48" i="9" s="1"/>
  <c r="A50" i="13" s="1"/>
  <c r="A50" i="1"/>
  <c r="J49" i="9"/>
  <c r="K49" i="9" s="1"/>
  <c r="J50" i="9"/>
  <c r="K50" i="9" s="1"/>
  <c r="J51" i="9"/>
  <c r="K51" i="9" s="1"/>
  <c r="N51" i="9"/>
  <c r="O51" i="9" s="1"/>
  <c r="P51" i="9"/>
  <c r="J52" i="9"/>
  <c r="K52" i="9"/>
  <c r="J53" i="9"/>
  <c r="K53" i="9" s="1"/>
  <c r="L53" i="9" s="1"/>
  <c r="M53" i="9" s="1"/>
  <c r="A55" i="13" s="1"/>
  <c r="J54" i="9"/>
  <c r="K54" i="9"/>
  <c r="Q54" i="9" s="1"/>
  <c r="R54" i="9" s="1"/>
  <c r="L54" i="9"/>
  <c r="M54" i="9"/>
  <c r="A56" i="1" s="1"/>
  <c r="J55" i="9"/>
  <c r="K55" i="9"/>
  <c r="Q55" i="9" s="1"/>
  <c r="R55" i="9" s="1"/>
  <c r="J56" i="9"/>
  <c r="K56" i="9" s="1"/>
  <c r="J57" i="9"/>
  <c r="K57" i="9" s="1"/>
  <c r="J58" i="9"/>
  <c r="K58" i="9"/>
  <c r="J59" i="9"/>
  <c r="K59" i="9"/>
  <c r="J60" i="9"/>
  <c r="K60" i="9"/>
  <c r="L60" i="9" s="1"/>
  <c r="M60" i="9" s="1"/>
  <c r="J61" i="9"/>
  <c r="K61" i="9"/>
  <c r="Q61" i="9"/>
  <c r="R61" i="9" s="1"/>
  <c r="C63" i="13"/>
  <c r="C63" i="1"/>
  <c r="L61" i="9"/>
  <c r="M61" i="9"/>
  <c r="J3" i="9"/>
  <c r="K3" i="9"/>
  <c r="Q3" i="9"/>
  <c r="R3" i="9" s="1"/>
  <c r="N3" i="9"/>
  <c r="O3" i="9"/>
  <c r="P3" i="9" s="1"/>
  <c r="L3" i="9"/>
  <c r="M3" i="9"/>
  <c r="A5" i="13" s="1"/>
  <c r="A5" i="1"/>
  <c r="K2" i="1"/>
  <c r="J2" i="1"/>
  <c r="I1" i="1"/>
  <c r="L1" i="1" s="1"/>
  <c r="M1" i="1" s="1"/>
  <c r="H1" i="1" s="1"/>
  <c r="M4" i="1"/>
  <c r="K4" i="1"/>
  <c r="J4" i="1"/>
  <c r="H4" i="1"/>
  <c r="N4" i="1"/>
  <c r="G499" i="8"/>
  <c r="H499" i="8" s="1"/>
  <c r="I499" i="8" s="1"/>
  <c r="G500" i="8"/>
  <c r="H500" i="8"/>
  <c r="I500" i="8" s="1"/>
  <c r="G501" i="8"/>
  <c r="H501" i="8" s="1"/>
  <c r="I501" i="8" s="1"/>
  <c r="G502" i="8"/>
  <c r="H502" i="8" s="1"/>
  <c r="I502" i="8" s="1"/>
  <c r="G503" i="8"/>
  <c r="H503" i="8" s="1"/>
  <c r="I503" i="8" s="1"/>
  <c r="G504" i="8"/>
  <c r="H504" i="8"/>
  <c r="I504" i="8" s="1"/>
  <c r="G505" i="8"/>
  <c r="H505" i="8"/>
  <c r="I505" i="8"/>
  <c r="G506" i="8"/>
  <c r="H506" i="8"/>
  <c r="I506" i="8" s="1"/>
  <c r="G507" i="8"/>
  <c r="H507" i="8" s="1"/>
  <c r="I507" i="8" s="1"/>
  <c r="G508" i="8"/>
  <c r="H508" i="8"/>
  <c r="I508" i="8" s="1"/>
  <c r="G509" i="8"/>
  <c r="H509" i="8"/>
  <c r="I509" i="8" s="1"/>
  <c r="G510" i="8"/>
  <c r="H510" i="8" s="1"/>
  <c r="I510" i="8" s="1"/>
  <c r="G511" i="8"/>
  <c r="H511" i="8" s="1"/>
  <c r="I511" i="8" s="1"/>
  <c r="G512" i="8"/>
  <c r="H512" i="8"/>
  <c r="I512" i="8" s="1"/>
  <c r="G513" i="8"/>
  <c r="H513" i="8"/>
  <c r="I513" i="8"/>
  <c r="G514" i="8"/>
  <c r="H514" i="8"/>
  <c r="I514" i="8" s="1"/>
  <c r="G515" i="8"/>
  <c r="H515" i="8" s="1"/>
  <c r="I515" i="8" s="1"/>
  <c r="G516" i="8"/>
  <c r="H516" i="8"/>
  <c r="I516" i="8" s="1"/>
  <c r="G517" i="8"/>
  <c r="H517" i="8"/>
  <c r="I517" i="8" s="1"/>
  <c r="G518" i="8"/>
  <c r="H518" i="8" s="1"/>
  <c r="I518" i="8" s="1"/>
  <c r="G519" i="8"/>
  <c r="H519" i="8" s="1"/>
  <c r="I519" i="8" s="1"/>
  <c r="G520" i="8"/>
  <c r="H520" i="8" s="1"/>
  <c r="I520" i="8" s="1"/>
  <c r="G521" i="8"/>
  <c r="H521" i="8"/>
  <c r="I521" i="8"/>
  <c r="G522" i="8"/>
  <c r="H522" i="8"/>
  <c r="I522" i="8" s="1"/>
  <c r="G523" i="8"/>
  <c r="H523" i="8" s="1"/>
  <c r="I523" i="8" s="1"/>
  <c r="G524" i="8"/>
  <c r="H524" i="8"/>
  <c r="I524" i="8" s="1"/>
  <c r="G525" i="8"/>
  <c r="H525" i="8"/>
  <c r="I525" i="8" s="1"/>
  <c r="G526" i="8"/>
  <c r="H526" i="8" s="1"/>
  <c r="I526" i="8" s="1"/>
  <c r="G527" i="8"/>
  <c r="H527" i="8" s="1"/>
  <c r="I527" i="8" s="1"/>
  <c r="G528" i="8"/>
  <c r="H528" i="8" s="1"/>
  <c r="I528" i="8" s="1"/>
  <c r="G529" i="8"/>
  <c r="H529" i="8"/>
  <c r="I529" i="8"/>
  <c r="G530" i="8"/>
  <c r="H530" i="8"/>
  <c r="I530" i="8"/>
  <c r="G531" i="8"/>
  <c r="H531" i="8" s="1"/>
  <c r="I531" i="8" s="1"/>
  <c r="G532" i="8"/>
  <c r="H532" i="8"/>
  <c r="I532" i="8" s="1"/>
  <c r="G533" i="8"/>
  <c r="H533" i="8"/>
  <c r="I533" i="8" s="1"/>
  <c r="G534" i="8"/>
  <c r="H534" i="8" s="1"/>
  <c r="I534" i="8" s="1"/>
  <c r="G535" i="8"/>
  <c r="H535" i="8" s="1"/>
  <c r="I535" i="8" s="1"/>
  <c r="G536" i="8"/>
  <c r="H536" i="8"/>
  <c r="I536" i="8" s="1"/>
  <c r="G537" i="8"/>
  <c r="H537" i="8"/>
  <c r="I537" i="8"/>
  <c r="G538" i="8"/>
  <c r="H538" i="8"/>
  <c r="I538" i="8"/>
  <c r="G539" i="8"/>
  <c r="H539" i="8" s="1"/>
  <c r="I539" i="8" s="1"/>
  <c r="G540" i="8"/>
  <c r="H540" i="8"/>
  <c r="I540" i="8" s="1"/>
  <c r="G541" i="8"/>
  <c r="H541" i="8" s="1"/>
  <c r="I541" i="8" s="1"/>
  <c r="G542" i="8"/>
  <c r="H542" i="8" s="1"/>
  <c r="I542" i="8" s="1"/>
  <c r="G543" i="8"/>
  <c r="H543" i="8" s="1"/>
  <c r="I543" i="8"/>
  <c r="G544" i="8"/>
  <c r="H544" i="8" s="1"/>
  <c r="I544" i="8" s="1"/>
  <c r="G545" i="8"/>
  <c r="H545" i="8"/>
  <c r="I545" i="8"/>
  <c r="G546" i="8"/>
  <c r="H546" i="8"/>
  <c r="I546" i="8" s="1"/>
  <c r="G547" i="8"/>
  <c r="H547" i="8"/>
  <c r="I547" i="8" s="1"/>
  <c r="G548" i="8"/>
  <c r="H548" i="8"/>
  <c r="I548" i="8" s="1"/>
  <c r="G549" i="8"/>
  <c r="H549" i="8"/>
  <c r="I549" i="8" s="1"/>
  <c r="G550" i="8"/>
  <c r="H550" i="8" s="1"/>
  <c r="I550" i="8" s="1"/>
  <c r="G551" i="8"/>
  <c r="H551" i="8" s="1"/>
  <c r="I551" i="8"/>
  <c r="G552" i="8"/>
  <c r="H552" i="8" s="1"/>
  <c r="I552" i="8" s="1"/>
  <c r="G553" i="8"/>
  <c r="H553" i="8"/>
  <c r="I553" i="8"/>
  <c r="G554" i="8"/>
  <c r="H554" i="8"/>
  <c r="I554" i="8" s="1"/>
  <c r="G555" i="8"/>
  <c r="H555" i="8"/>
  <c r="I555" i="8" s="1"/>
  <c r="G556" i="8"/>
  <c r="H556" i="8"/>
  <c r="I556" i="8" s="1"/>
  <c r="G557" i="8"/>
  <c r="H557" i="8" s="1"/>
  <c r="I557" i="8" s="1"/>
  <c r="G558" i="8"/>
  <c r="H558" i="8" s="1"/>
  <c r="I558" i="8" s="1"/>
  <c r="G559" i="8"/>
  <c r="H559" i="8" s="1"/>
  <c r="I559" i="8"/>
  <c r="G560" i="8"/>
  <c r="H560" i="8"/>
  <c r="I560" i="8" s="1"/>
  <c r="G561" i="8"/>
  <c r="H561" i="8"/>
  <c r="I561" i="8"/>
  <c r="G562" i="8"/>
  <c r="H562" i="8"/>
  <c r="I562" i="8" s="1"/>
  <c r="G563" i="8"/>
  <c r="H563" i="8" s="1"/>
  <c r="I563" i="8" s="1"/>
  <c r="G564" i="8"/>
  <c r="H564" i="8"/>
  <c r="I564" i="8" s="1"/>
  <c r="G565" i="8"/>
  <c r="H565" i="8" s="1"/>
  <c r="I565" i="8" s="1"/>
  <c r="G566" i="8"/>
  <c r="H566" i="8" s="1"/>
  <c r="I566" i="8" s="1"/>
  <c r="G567" i="8"/>
  <c r="H567" i="8" s="1"/>
  <c r="I567" i="8" s="1"/>
  <c r="G568" i="8"/>
  <c r="H568" i="8"/>
  <c r="I568" i="8" s="1"/>
  <c r="G569" i="8"/>
  <c r="H569" i="8"/>
  <c r="I569" i="8"/>
  <c r="G570" i="8"/>
  <c r="H570" i="8"/>
  <c r="I570" i="8" s="1"/>
  <c r="G571" i="8"/>
  <c r="H571" i="8" s="1"/>
  <c r="I571" i="8" s="1"/>
  <c r="G572" i="8"/>
  <c r="H572" i="8"/>
  <c r="I572" i="8" s="1"/>
  <c r="G573" i="8"/>
  <c r="H573" i="8" s="1"/>
  <c r="I573" i="8" s="1"/>
  <c r="G574" i="8"/>
  <c r="H574" i="8" s="1"/>
  <c r="I574" i="8" s="1"/>
  <c r="G575" i="8"/>
  <c r="H575" i="8" s="1"/>
  <c r="I575" i="8" s="1"/>
  <c r="G576" i="8"/>
  <c r="H576" i="8"/>
  <c r="I576" i="8" s="1"/>
  <c r="G577" i="8"/>
  <c r="H577" i="8"/>
  <c r="I577" i="8"/>
  <c r="G578" i="8"/>
  <c r="H578" i="8"/>
  <c r="I578" i="8" s="1"/>
  <c r="G579" i="8"/>
  <c r="H579" i="8" s="1"/>
  <c r="I579" i="8" s="1"/>
  <c r="G580" i="8"/>
  <c r="H580" i="8"/>
  <c r="I580" i="8" s="1"/>
  <c r="G581" i="8"/>
  <c r="H581" i="8"/>
  <c r="I581" i="8" s="1"/>
  <c r="G582" i="8"/>
  <c r="H582" i="8" s="1"/>
  <c r="I582" i="8" s="1"/>
  <c r="G583" i="8"/>
  <c r="H583" i="8" s="1"/>
  <c r="I583" i="8" s="1"/>
  <c r="G584" i="8"/>
  <c r="H584" i="8" s="1"/>
  <c r="I584" i="8" s="1"/>
  <c r="G585" i="8"/>
  <c r="H585" i="8"/>
  <c r="I585" i="8"/>
  <c r="G586" i="8"/>
  <c r="H586" i="8"/>
  <c r="I586" i="8" s="1"/>
  <c r="G587" i="8"/>
  <c r="H587" i="8" s="1"/>
  <c r="I587" i="8" s="1"/>
  <c r="G588" i="8"/>
  <c r="H588" i="8"/>
  <c r="I588" i="8" s="1"/>
  <c r="G589" i="8"/>
  <c r="H589" i="8"/>
  <c r="I589" i="8"/>
  <c r="G590" i="8"/>
  <c r="H590" i="8" s="1"/>
  <c r="I590" i="8" s="1"/>
  <c r="G591" i="8"/>
  <c r="H591" i="8" s="1"/>
  <c r="I591" i="8" s="1"/>
  <c r="G592" i="8"/>
  <c r="H592" i="8" s="1"/>
  <c r="I592" i="8" s="1"/>
  <c r="G593" i="8"/>
  <c r="H593" i="8"/>
  <c r="I593" i="8"/>
  <c r="G594" i="8"/>
  <c r="H594" i="8"/>
  <c r="I594" i="8"/>
  <c r="G595" i="8"/>
  <c r="H595" i="8" s="1"/>
  <c r="I595" i="8" s="1"/>
  <c r="G596" i="8"/>
  <c r="H596" i="8"/>
  <c r="I596" i="8" s="1"/>
  <c r="G597" i="8"/>
  <c r="H597" i="8" s="1"/>
  <c r="I597" i="8" s="1"/>
  <c r="G598" i="8"/>
  <c r="H598" i="8" s="1"/>
  <c r="I598" i="8" s="1"/>
  <c r="G599" i="8"/>
  <c r="H599" i="8" s="1"/>
  <c r="I599" i="8" s="1"/>
  <c r="G600" i="8"/>
  <c r="H600" i="8" s="1"/>
  <c r="I600" i="8" s="1"/>
  <c r="G601" i="8"/>
  <c r="H601" i="8"/>
  <c r="I601" i="8"/>
  <c r="G602" i="8"/>
  <c r="H602" i="8"/>
  <c r="I602" i="8"/>
  <c r="G603" i="8"/>
  <c r="H603" i="8" s="1"/>
  <c r="I603" i="8" s="1"/>
  <c r="G604" i="8"/>
  <c r="H604" i="8"/>
  <c r="I604" i="8" s="1"/>
  <c r="G605" i="8"/>
  <c r="H605" i="8" s="1"/>
  <c r="I605" i="8" s="1"/>
  <c r="G606" i="8"/>
  <c r="H606" i="8" s="1"/>
  <c r="I606" i="8" s="1"/>
  <c r="G607" i="8"/>
  <c r="H607" i="8" s="1"/>
  <c r="I607" i="8"/>
  <c r="G608" i="8"/>
  <c r="H608" i="8" s="1"/>
  <c r="I608" i="8" s="1"/>
  <c r="G609" i="8"/>
  <c r="H609" i="8"/>
  <c r="I609" i="8"/>
  <c r="G610" i="8"/>
  <c r="H610" i="8"/>
  <c r="I610" i="8"/>
  <c r="G611" i="8"/>
  <c r="H611" i="8"/>
  <c r="I611" i="8" s="1"/>
  <c r="G612" i="8"/>
  <c r="H612" i="8"/>
  <c r="I612" i="8" s="1"/>
  <c r="G613" i="8"/>
  <c r="H613" i="8" s="1"/>
  <c r="I613" i="8" s="1"/>
  <c r="G614" i="8"/>
  <c r="H614" i="8" s="1"/>
  <c r="I614" i="8" s="1"/>
  <c r="G615" i="8"/>
  <c r="H615" i="8" s="1"/>
  <c r="I615" i="8"/>
  <c r="G616" i="8"/>
  <c r="H616" i="8" s="1"/>
  <c r="I616" i="8" s="1"/>
  <c r="G617" i="8"/>
  <c r="H617" i="8"/>
  <c r="I617" i="8"/>
  <c r="G618" i="8"/>
  <c r="H618" i="8"/>
  <c r="I618" i="8" s="1"/>
  <c r="G619" i="8"/>
  <c r="H619" i="8"/>
  <c r="I619" i="8" s="1"/>
  <c r="G498" i="8"/>
  <c r="H498" i="8"/>
  <c r="I498" i="8" s="1"/>
  <c r="D499" i="8"/>
  <c r="E499" i="8" s="1"/>
  <c r="D500" i="8"/>
  <c r="E500" i="8" s="1"/>
  <c r="D501" i="8"/>
  <c r="E501" i="8"/>
  <c r="D502" i="8"/>
  <c r="E502" i="8" s="1"/>
  <c r="D503" i="8"/>
  <c r="E503" i="8" s="1"/>
  <c r="D504" i="8"/>
  <c r="E504" i="8"/>
  <c r="D505" i="8"/>
  <c r="E505" i="8"/>
  <c r="D506" i="8"/>
  <c r="E506" i="8" s="1"/>
  <c r="D507" i="8"/>
  <c r="E507" i="8" s="1"/>
  <c r="D508" i="8"/>
  <c r="E508" i="8" s="1"/>
  <c r="D509" i="8"/>
  <c r="E509" i="8"/>
  <c r="D510" i="8"/>
  <c r="E510" i="8" s="1"/>
  <c r="D511" i="8"/>
  <c r="E511" i="8" s="1"/>
  <c r="D512" i="8"/>
  <c r="E512" i="8"/>
  <c r="D513" i="8"/>
  <c r="E513" i="8"/>
  <c r="D514" i="8"/>
  <c r="E514" i="8" s="1"/>
  <c r="D515" i="8"/>
  <c r="E515" i="8"/>
  <c r="D516" i="8"/>
  <c r="E516" i="8"/>
  <c r="D517" i="8"/>
  <c r="E517" i="8"/>
  <c r="D518" i="8"/>
  <c r="E518" i="8" s="1"/>
  <c r="D519" i="8"/>
  <c r="E519" i="8" s="1"/>
  <c r="D520" i="8"/>
  <c r="E520" i="8"/>
  <c r="D521" i="8"/>
  <c r="E521" i="8"/>
  <c r="D522" i="8"/>
  <c r="E522" i="8" s="1"/>
  <c r="D523" i="8"/>
  <c r="E523" i="8" s="1"/>
  <c r="D524" i="8"/>
  <c r="E524" i="8"/>
  <c r="D525" i="8"/>
  <c r="E525" i="8"/>
  <c r="D526" i="8"/>
  <c r="E526" i="8" s="1"/>
  <c r="D527" i="8"/>
  <c r="E527" i="8"/>
  <c r="D528" i="8"/>
  <c r="E528" i="8" s="1"/>
  <c r="D529" i="8"/>
  <c r="E529" i="8"/>
  <c r="D530" i="8"/>
  <c r="E530" i="8" s="1"/>
  <c r="D531" i="8"/>
  <c r="E531" i="8" s="1"/>
  <c r="D532" i="8"/>
  <c r="E532" i="8" s="1"/>
  <c r="D533" i="8"/>
  <c r="E533" i="8"/>
  <c r="D534" i="8"/>
  <c r="E534" i="8" s="1"/>
  <c r="D535" i="8"/>
  <c r="E535" i="8" s="1"/>
  <c r="D536" i="8"/>
  <c r="E536" i="8"/>
  <c r="D537" i="8"/>
  <c r="E537" i="8"/>
  <c r="D538" i="8"/>
  <c r="E538" i="8" s="1"/>
  <c r="D539" i="8"/>
  <c r="E539" i="8"/>
  <c r="D540" i="8"/>
  <c r="E540" i="8" s="1"/>
  <c r="D541" i="8"/>
  <c r="E541" i="8"/>
  <c r="D542" i="8"/>
  <c r="E542" i="8" s="1"/>
  <c r="D543" i="8"/>
  <c r="E543" i="8"/>
  <c r="D544" i="8"/>
  <c r="E544" i="8"/>
  <c r="D545" i="8"/>
  <c r="E545" i="8"/>
  <c r="D546" i="8"/>
  <c r="E546" i="8" s="1"/>
  <c r="D547" i="8"/>
  <c r="E547" i="8"/>
  <c r="D548" i="8"/>
  <c r="E548" i="8" s="1"/>
  <c r="D549" i="8"/>
  <c r="E549" i="8"/>
  <c r="D550" i="8"/>
  <c r="E550" i="8" s="1"/>
  <c r="D551" i="8"/>
  <c r="E551" i="8" s="1"/>
  <c r="D552" i="8"/>
  <c r="E552" i="8" s="1"/>
  <c r="D553" i="8"/>
  <c r="E553" i="8"/>
  <c r="D554" i="8"/>
  <c r="E554" i="8" s="1"/>
  <c r="D555" i="8"/>
  <c r="E555" i="8" s="1"/>
  <c r="D556" i="8"/>
  <c r="E556" i="8"/>
  <c r="D557" i="8"/>
  <c r="E557" i="8"/>
  <c r="D558" i="8"/>
  <c r="E558" i="8" s="1"/>
  <c r="D559" i="8"/>
  <c r="E559" i="8"/>
  <c r="D560" i="8"/>
  <c r="E560" i="8" s="1"/>
  <c r="D561" i="8"/>
  <c r="E561" i="8"/>
  <c r="D562" i="8"/>
  <c r="E562" i="8" s="1"/>
  <c r="D563" i="8"/>
  <c r="E563" i="8" s="1"/>
  <c r="D564" i="8"/>
  <c r="E564" i="8" s="1"/>
  <c r="D565" i="8"/>
  <c r="E565" i="8"/>
  <c r="D566" i="8"/>
  <c r="E566" i="8" s="1"/>
  <c r="D567" i="8"/>
  <c r="E567" i="8"/>
  <c r="D568" i="8"/>
  <c r="E568" i="8"/>
  <c r="D569" i="8"/>
  <c r="E569" i="8"/>
  <c r="D570" i="8"/>
  <c r="E570" i="8" s="1"/>
  <c r="D571" i="8"/>
  <c r="E571" i="8" s="1"/>
  <c r="D572" i="8"/>
  <c r="E572" i="8" s="1"/>
  <c r="D573" i="8"/>
  <c r="E573" i="8"/>
  <c r="D574" i="8"/>
  <c r="E574" i="8" s="1"/>
  <c r="D575" i="8"/>
  <c r="E575" i="8"/>
  <c r="D576" i="8"/>
  <c r="E576" i="8" s="1"/>
  <c r="D577" i="8"/>
  <c r="E577" i="8"/>
  <c r="D578" i="8"/>
  <c r="E578" i="8" s="1"/>
  <c r="D579" i="8"/>
  <c r="E579" i="8"/>
  <c r="D580" i="8"/>
  <c r="E580" i="8" s="1"/>
  <c r="D581" i="8"/>
  <c r="E581" i="8"/>
  <c r="D582" i="8"/>
  <c r="E582" i="8" s="1"/>
  <c r="D583" i="8"/>
  <c r="E583" i="8" s="1"/>
  <c r="D584" i="8"/>
  <c r="E584" i="8" s="1"/>
  <c r="D585" i="8"/>
  <c r="E585" i="8"/>
  <c r="D586" i="8"/>
  <c r="E586" i="8" s="1"/>
  <c r="D587" i="8"/>
  <c r="E587" i="8" s="1"/>
  <c r="D588" i="8"/>
  <c r="E588" i="8"/>
  <c r="D589" i="8"/>
  <c r="E589" i="8"/>
  <c r="D590" i="8"/>
  <c r="E590" i="8" s="1"/>
  <c r="D591" i="8"/>
  <c r="E591" i="8"/>
  <c r="D592" i="8"/>
  <c r="E592" i="8" s="1"/>
  <c r="D593" i="8"/>
  <c r="E593" i="8"/>
  <c r="D594" i="8"/>
  <c r="E594" i="8" s="1"/>
  <c r="D595" i="8"/>
  <c r="E595" i="8" s="1"/>
  <c r="D596" i="8"/>
  <c r="E596" i="8" s="1"/>
  <c r="D597" i="8"/>
  <c r="E597" i="8"/>
  <c r="D598" i="8"/>
  <c r="E598" i="8" s="1"/>
  <c r="D599" i="8"/>
  <c r="E599" i="8"/>
  <c r="D600" i="8"/>
  <c r="E600" i="8"/>
  <c r="D601" i="8"/>
  <c r="E601" i="8"/>
  <c r="D602" i="8"/>
  <c r="E602" i="8" s="1"/>
  <c r="D603" i="8"/>
  <c r="E603" i="8" s="1"/>
  <c r="D604" i="8"/>
  <c r="E604" i="8" s="1"/>
  <c r="D605" i="8"/>
  <c r="E605" i="8"/>
  <c r="D606" i="8"/>
  <c r="E606" i="8" s="1"/>
  <c r="D607" i="8"/>
  <c r="E607" i="8" s="1"/>
  <c r="D608" i="8"/>
  <c r="E608" i="8"/>
  <c r="D609" i="8"/>
  <c r="E609" i="8"/>
  <c r="D610" i="8"/>
  <c r="E610" i="8" s="1"/>
  <c r="D611" i="8"/>
  <c r="E611" i="8"/>
  <c r="D612" i="8"/>
  <c r="E612" i="8"/>
  <c r="D613" i="8"/>
  <c r="E613" i="8"/>
  <c r="D614" i="8"/>
  <c r="E614" i="8" s="1"/>
  <c r="D615" i="8"/>
  <c r="E615" i="8" s="1"/>
  <c r="D616" i="8"/>
  <c r="E616" i="8" s="1"/>
  <c r="D617" i="8"/>
  <c r="E617" i="8"/>
  <c r="D618" i="8"/>
  <c r="E618" i="8" s="1"/>
  <c r="D619" i="8"/>
  <c r="E619" i="8" s="1"/>
  <c r="D498" i="8"/>
  <c r="E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498" i="8"/>
  <c r="G375" i="8"/>
  <c r="H375" i="8" s="1"/>
  <c r="G376" i="8"/>
  <c r="H376" i="8"/>
  <c r="G377" i="8"/>
  <c r="H377" i="8" s="1"/>
  <c r="G378" i="8"/>
  <c r="H378" i="8"/>
  <c r="G379" i="8"/>
  <c r="H379" i="8" s="1"/>
  <c r="I379" i="8"/>
  <c r="G380" i="8"/>
  <c r="H380" i="8"/>
  <c r="I380" i="8" s="1"/>
  <c r="G381" i="8"/>
  <c r="H381" i="8"/>
  <c r="Q381" i="8" s="1"/>
  <c r="G382" i="8"/>
  <c r="H382" i="8" s="1"/>
  <c r="I382" i="8" s="1"/>
  <c r="R382" i="8" s="1"/>
  <c r="G383" i="8"/>
  <c r="H383" i="8" s="1"/>
  <c r="I383" i="8" s="1"/>
  <c r="G384" i="8"/>
  <c r="H384" i="8"/>
  <c r="G385" i="8"/>
  <c r="H385" i="8" s="1"/>
  <c r="G386" i="8"/>
  <c r="H386" i="8" s="1"/>
  <c r="G387" i="8"/>
  <c r="H387" i="8" s="1"/>
  <c r="I387" i="8" s="1"/>
  <c r="G388" i="8"/>
  <c r="H388" i="8" s="1"/>
  <c r="I388" i="8" s="1"/>
  <c r="G389" i="8"/>
  <c r="H389" i="8"/>
  <c r="G390" i="8"/>
  <c r="H390" i="8"/>
  <c r="I390" i="8" s="1"/>
  <c r="G391" i="8"/>
  <c r="H391" i="8" s="1"/>
  <c r="I391" i="8" s="1"/>
  <c r="G392" i="8"/>
  <c r="H392" i="8" s="1"/>
  <c r="G393" i="8"/>
  <c r="H393" i="8"/>
  <c r="G394" i="8"/>
  <c r="H394" i="8"/>
  <c r="I394" i="8" s="1"/>
  <c r="G395" i="8"/>
  <c r="H395" i="8"/>
  <c r="I395" i="8" s="1"/>
  <c r="G396" i="8"/>
  <c r="H396" i="8"/>
  <c r="I396" i="8" s="1"/>
  <c r="G397" i="8"/>
  <c r="H397" i="8"/>
  <c r="G398" i="8"/>
  <c r="H398" i="8"/>
  <c r="I398" i="8"/>
  <c r="G399" i="8"/>
  <c r="H399" i="8" s="1"/>
  <c r="I399" i="8" s="1"/>
  <c r="G400" i="8"/>
  <c r="H400" i="8" s="1"/>
  <c r="G401" i="8"/>
  <c r="H401" i="8"/>
  <c r="G402" i="8"/>
  <c r="H402" i="8"/>
  <c r="G403" i="8"/>
  <c r="H403" i="8" s="1"/>
  <c r="I403" i="8" s="1"/>
  <c r="G404" i="8"/>
  <c r="H404" i="8" s="1"/>
  <c r="I404" i="8" s="1"/>
  <c r="G405" i="8"/>
  <c r="H405" i="8" s="1"/>
  <c r="G406" i="8"/>
  <c r="H406" i="8" s="1"/>
  <c r="I406" i="8"/>
  <c r="G407" i="8"/>
  <c r="H407" i="8" s="1"/>
  <c r="I407" i="8" s="1"/>
  <c r="G408" i="8"/>
  <c r="H408" i="8" s="1"/>
  <c r="G409" i="8"/>
  <c r="H409" i="8" s="1"/>
  <c r="G410" i="8"/>
  <c r="H410" i="8" s="1"/>
  <c r="I410" i="8" s="1"/>
  <c r="G411" i="8"/>
  <c r="H411" i="8" s="1"/>
  <c r="I411" i="8" s="1"/>
  <c r="G412" i="8"/>
  <c r="H412" i="8" s="1"/>
  <c r="I412" i="8"/>
  <c r="G413" i="8"/>
  <c r="H413" i="8" s="1"/>
  <c r="G414" i="8"/>
  <c r="H414" i="8" s="1"/>
  <c r="I414" i="8" s="1"/>
  <c r="G415" i="8"/>
  <c r="H415" i="8" s="1"/>
  <c r="I415" i="8" s="1"/>
  <c r="G416" i="8"/>
  <c r="H416" i="8" s="1"/>
  <c r="I416" i="8" s="1"/>
  <c r="G417" i="8"/>
  <c r="H417" i="8"/>
  <c r="I417" i="8" s="1"/>
  <c r="G418" i="8"/>
  <c r="H418" i="8"/>
  <c r="I418" i="8" s="1"/>
  <c r="G419" i="8"/>
  <c r="H419" i="8"/>
  <c r="I419" i="8" s="1"/>
  <c r="G420" i="8"/>
  <c r="H420" i="8" s="1"/>
  <c r="I420" i="8" s="1"/>
  <c r="G421" i="8"/>
  <c r="H421" i="8" s="1"/>
  <c r="I421" i="8" s="1"/>
  <c r="G422" i="8"/>
  <c r="H422" i="8"/>
  <c r="I422" i="8" s="1"/>
  <c r="G423" i="8"/>
  <c r="H423" i="8" s="1"/>
  <c r="I423" i="8" s="1"/>
  <c r="G424" i="8"/>
  <c r="H424" i="8" s="1"/>
  <c r="I424" i="8"/>
  <c r="G425" i="8"/>
  <c r="H425" i="8" s="1"/>
  <c r="I425" i="8"/>
  <c r="G426" i="8"/>
  <c r="H426" i="8"/>
  <c r="I426" i="8"/>
  <c r="G427" i="8"/>
  <c r="H427" i="8"/>
  <c r="I427" i="8" s="1"/>
  <c r="G428" i="8"/>
  <c r="H428" i="8"/>
  <c r="I428" i="8" s="1"/>
  <c r="G429" i="8"/>
  <c r="H429" i="8"/>
  <c r="I429" i="8" s="1"/>
  <c r="G430" i="8"/>
  <c r="H430" i="8" s="1"/>
  <c r="I430" i="8" s="1"/>
  <c r="G431" i="8"/>
  <c r="H431" i="8" s="1"/>
  <c r="I431" i="8" s="1"/>
  <c r="G432" i="8"/>
  <c r="H432" i="8" s="1"/>
  <c r="I432" i="8" s="1"/>
  <c r="G433" i="8"/>
  <c r="H433" i="8" s="1"/>
  <c r="I433" i="8" s="1"/>
  <c r="G434" i="8"/>
  <c r="H434" i="8"/>
  <c r="I434" i="8" s="1"/>
  <c r="G435" i="8"/>
  <c r="H435" i="8"/>
  <c r="I435" i="8" s="1"/>
  <c r="G436" i="8"/>
  <c r="H436" i="8" s="1"/>
  <c r="I436" i="8" s="1"/>
  <c r="G437" i="8"/>
  <c r="H437" i="8" s="1"/>
  <c r="I437" i="8" s="1"/>
  <c r="G438" i="8"/>
  <c r="H438" i="8"/>
  <c r="I438" i="8"/>
  <c r="G439" i="8"/>
  <c r="H439" i="8" s="1"/>
  <c r="I439" i="8"/>
  <c r="G440" i="8"/>
  <c r="H440" i="8" s="1"/>
  <c r="I440" i="8"/>
  <c r="G441" i="8"/>
  <c r="H441" i="8" s="1"/>
  <c r="I441" i="8" s="1"/>
  <c r="G442" i="8"/>
  <c r="H442" i="8"/>
  <c r="I442" i="8" s="1"/>
  <c r="G443" i="8"/>
  <c r="H443" i="8"/>
  <c r="I443" i="8" s="1"/>
  <c r="G444" i="8"/>
  <c r="H444" i="8"/>
  <c r="I444" i="8" s="1"/>
  <c r="G445" i="8"/>
  <c r="H445" i="8"/>
  <c r="I445" i="8" s="1"/>
  <c r="G446" i="8"/>
  <c r="H446" i="8" s="1"/>
  <c r="I446" i="8" s="1"/>
  <c r="G447" i="8"/>
  <c r="H447" i="8" s="1"/>
  <c r="I447" i="8" s="1"/>
  <c r="G448" i="8"/>
  <c r="H448" i="8" s="1"/>
  <c r="I448" i="8"/>
  <c r="G449" i="8"/>
  <c r="H449" i="8" s="1"/>
  <c r="I449" i="8" s="1"/>
  <c r="G450" i="8"/>
  <c r="H450" i="8"/>
  <c r="I450" i="8" s="1"/>
  <c r="G451" i="8"/>
  <c r="H451" i="8"/>
  <c r="I451" i="8"/>
  <c r="G452" i="8"/>
  <c r="H452" i="8" s="1"/>
  <c r="I452" i="8" s="1"/>
  <c r="G453" i="8"/>
  <c r="H453" i="8" s="1"/>
  <c r="I453" i="8" s="1"/>
  <c r="G454" i="8"/>
  <c r="H454" i="8"/>
  <c r="I454" i="8"/>
  <c r="G455" i="8"/>
  <c r="H455" i="8" s="1"/>
  <c r="I455" i="8" s="1"/>
  <c r="G456" i="8"/>
  <c r="H456" i="8" s="1"/>
  <c r="I456" i="8" s="1"/>
  <c r="G457" i="8"/>
  <c r="H457" i="8"/>
  <c r="I457" i="8"/>
  <c r="G458" i="8"/>
  <c r="H458" i="8"/>
  <c r="I458" i="8" s="1"/>
  <c r="G459" i="8"/>
  <c r="H459" i="8"/>
  <c r="I459" i="8" s="1"/>
  <c r="G460" i="8"/>
  <c r="H460" i="8" s="1"/>
  <c r="I460" i="8"/>
  <c r="G461" i="8"/>
  <c r="H461" i="8" s="1"/>
  <c r="I461" i="8" s="1"/>
  <c r="G462" i="8"/>
  <c r="H462" i="8" s="1"/>
  <c r="I462" i="8" s="1"/>
  <c r="G463" i="8"/>
  <c r="H463" i="8"/>
  <c r="I463" i="8" s="1"/>
  <c r="G464" i="8"/>
  <c r="H464" i="8" s="1"/>
  <c r="I464" i="8" s="1"/>
  <c r="G465" i="8"/>
  <c r="H465" i="8" s="1"/>
  <c r="I465" i="8" s="1"/>
  <c r="G466" i="8"/>
  <c r="H466" i="8"/>
  <c r="I466" i="8" s="1"/>
  <c r="G467" i="8"/>
  <c r="H467" i="8"/>
  <c r="I467" i="8"/>
  <c r="G468" i="8"/>
  <c r="H468" i="8" s="1"/>
  <c r="I468" i="8" s="1"/>
  <c r="G469" i="8"/>
  <c r="H469" i="8" s="1"/>
  <c r="I469" i="8" s="1"/>
  <c r="G470" i="8"/>
  <c r="H470" i="8" s="1"/>
  <c r="I470" i="8" s="1"/>
  <c r="G471" i="8"/>
  <c r="H471" i="8" s="1"/>
  <c r="I471" i="8"/>
  <c r="G472" i="8"/>
  <c r="H472" i="8" s="1"/>
  <c r="I472" i="8"/>
  <c r="G473" i="8"/>
  <c r="H473" i="8" s="1"/>
  <c r="I473" i="8" s="1"/>
  <c r="G474" i="8"/>
  <c r="H474" i="8" s="1"/>
  <c r="I474" i="8" s="1"/>
  <c r="G475" i="8"/>
  <c r="H475" i="8"/>
  <c r="I475" i="8"/>
  <c r="G476" i="8"/>
  <c r="H476" i="8"/>
  <c r="I476" i="8" s="1"/>
  <c r="G477" i="8"/>
  <c r="H477" i="8"/>
  <c r="I477" i="8" s="1"/>
  <c r="G478" i="8"/>
  <c r="H478" i="8" s="1"/>
  <c r="I478" i="8" s="1"/>
  <c r="G479" i="8"/>
  <c r="H479" i="8"/>
  <c r="I479" i="8" s="1"/>
  <c r="G480" i="8"/>
  <c r="H480" i="8" s="1"/>
  <c r="I480" i="8"/>
  <c r="G481" i="8"/>
  <c r="H481" i="8" s="1"/>
  <c r="I481" i="8" s="1"/>
  <c r="G482" i="8"/>
  <c r="H482" i="8"/>
  <c r="I482" i="8" s="1"/>
  <c r="G483" i="8"/>
  <c r="H483" i="8"/>
  <c r="I483" i="8" s="1"/>
  <c r="G484" i="8"/>
  <c r="H484" i="8" s="1"/>
  <c r="I484" i="8" s="1"/>
  <c r="G485" i="8"/>
  <c r="H485" i="8" s="1"/>
  <c r="I485" i="8" s="1"/>
  <c r="G486" i="8"/>
  <c r="H486" i="8"/>
  <c r="I486" i="8" s="1"/>
  <c r="G487" i="8"/>
  <c r="H487" i="8"/>
  <c r="I487" i="8" s="1"/>
  <c r="G488" i="8"/>
  <c r="H488" i="8" s="1"/>
  <c r="I488" i="8" s="1"/>
  <c r="G489" i="8"/>
  <c r="H489" i="8"/>
  <c r="I489" i="8"/>
  <c r="G490" i="8"/>
  <c r="H490" i="8" s="1"/>
  <c r="I490" i="8" s="1"/>
  <c r="G491" i="8"/>
  <c r="H491" i="8"/>
  <c r="I491" i="8" s="1"/>
  <c r="G492" i="8"/>
  <c r="H492" i="8" s="1"/>
  <c r="I492" i="8" s="1"/>
  <c r="G493" i="8"/>
  <c r="H493" i="8" s="1"/>
  <c r="I493" i="8" s="1"/>
  <c r="G494" i="8"/>
  <c r="H494" i="8" s="1"/>
  <c r="I494" i="8" s="1"/>
  <c r="G495" i="8"/>
  <c r="H495" i="8"/>
  <c r="I495" i="8" s="1"/>
  <c r="G374" i="8"/>
  <c r="H374" i="8" s="1"/>
  <c r="D375" i="8"/>
  <c r="E375" i="8"/>
  <c r="D376" i="8"/>
  <c r="E376" i="8" s="1"/>
  <c r="D377" i="8"/>
  <c r="E377" i="8" s="1"/>
  <c r="D378" i="8"/>
  <c r="E378" i="8" s="1"/>
  <c r="D379" i="8"/>
  <c r="E379" i="8" s="1"/>
  <c r="D380" i="8"/>
  <c r="E380" i="8" s="1"/>
  <c r="D381" i="8"/>
  <c r="E381" i="8"/>
  <c r="D382" i="8"/>
  <c r="E382" i="8" s="1"/>
  <c r="D383" i="8"/>
  <c r="E383" i="8" s="1"/>
  <c r="D384" i="8"/>
  <c r="E384" i="8"/>
  <c r="D385" i="8"/>
  <c r="E385" i="8" s="1"/>
  <c r="D386" i="8"/>
  <c r="E386" i="8" s="1"/>
  <c r="D387" i="8"/>
  <c r="E387" i="8"/>
  <c r="D388" i="8"/>
  <c r="E388" i="8" s="1"/>
  <c r="D389" i="8"/>
  <c r="E389" i="8" s="1"/>
  <c r="D390" i="8"/>
  <c r="E390" i="8" s="1"/>
  <c r="D391" i="8"/>
  <c r="E391" i="8" s="1"/>
  <c r="D392" i="8"/>
  <c r="E392" i="8" s="1"/>
  <c r="D393" i="8"/>
  <c r="E393" i="8"/>
  <c r="D394" i="8"/>
  <c r="E394" i="8" s="1"/>
  <c r="D395" i="8"/>
  <c r="E395" i="8"/>
  <c r="D396" i="8"/>
  <c r="E396" i="8" s="1"/>
  <c r="D397" i="8"/>
  <c r="E397" i="8" s="1"/>
  <c r="D398" i="8"/>
  <c r="E398" i="8" s="1"/>
  <c r="D399" i="8"/>
  <c r="E399" i="8" s="1"/>
  <c r="D400" i="8"/>
  <c r="E400" i="8"/>
  <c r="D401" i="8"/>
  <c r="E401" i="8" s="1"/>
  <c r="D402" i="8"/>
  <c r="E402" i="8" s="1"/>
  <c r="D403" i="8"/>
  <c r="E403" i="8" s="1"/>
  <c r="D404" i="8"/>
  <c r="E404" i="8"/>
  <c r="D405" i="8"/>
  <c r="E405" i="8"/>
  <c r="D406" i="8"/>
  <c r="E406" i="8" s="1"/>
  <c r="D407" i="8"/>
  <c r="E407" i="8"/>
  <c r="D408" i="8"/>
  <c r="E408" i="8" s="1"/>
  <c r="D409" i="8"/>
  <c r="E409" i="8"/>
  <c r="D410" i="8"/>
  <c r="E410" i="8" s="1"/>
  <c r="D411" i="8"/>
  <c r="E411" i="8" s="1"/>
  <c r="D412" i="8"/>
  <c r="E412" i="8" s="1"/>
  <c r="D413" i="8"/>
  <c r="E413" i="8"/>
  <c r="D414" i="8"/>
  <c r="E414" i="8" s="1"/>
  <c r="D415" i="8"/>
  <c r="E415" i="8"/>
  <c r="D416" i="8"/>
  <c r="E416" i="8"/>
  <c r="D417" i="8"/>
  <c r="E417" i="8" s="1"/>
  <c r="D418" i="8"/>
  <c r="E418" i="8" s="1"/>
  <c r="D419" i="8"/>
  <c r="E419" i="8" s="1"/>
  <c r="D420" i="8"/>
  <c r="E420" i="8" s="1"/>
  <c r="D421" i="8"/>
  <c r="E421" i="8" s="1"/>
  <c r="D422" i="8"/>
  <c r="E422" i="8" s="1"/>
  <c r="D423" i="8"/>
  <c r="E423" i="8"/>
  <c r="D424" i="8"/>
  <c r="E424" i="8" s="1"/>
  <c r="D425" i="8"/>
  <c r="E425" i="8"/>
  <c r="D426" i="8"/>
  <c r="E426" i="8" s="1"/>
  <c r="D427" i="8"/>
  <c r="E427" i="8"/>
  <c r="D428" i="8"/>
  <c r="E428" i="8" s="1"/>
  <c r="D429" i="8"/>
  <c r="E429" i="8" s="1"/>
  <c r="D430" i="8"/>
  <c r="E430" i="8" s="1"/>
  <c r="D431" i="8"/>
  <c r="E431" i="8" s="1"/>
  <c r="D432" i="8"/>
  <c r="E432" i="8" s="1"/>
  <c r="D433" i="8"/>
  <c r="E433" i="8"/>
  <c r="D434" i="8"/>
  <c r="E434" i="8" s="1"/>
  <c r="D435" i="8"/>
  <c r="E435" i="8" s="1"/>
  <c r="D436" i="8"/>
  <c r="E436" i="8"/>
  <c r="D437" i="8"/>
  <c r="E437" i="8" s="1"/>
  <c r="D438" i="8"/>
  <c r="E438" i="8" s="1"/>
  <c r="D439" i="8"/>
  <c r="E439" i="8"/>
  <c r="D440" i="8"/>
  <c r="E440" i="8" s="1"/>
  <c r="D441" i="8"/>
  <c r="E441" i="8"/>
  <c r="D442" i="8"/>
  <c r="E442" i="8" s="1"/>
  <c r="D443" i="8"/>
  <c r="E443" i="8" s="1"/>
  <c r="D444" i="8"/>
  <c r="E444" i="8" s="1"/>
  <c r="D445" i="8"/>
  <c r="E445" i="8"/>
  <c r="D446" i="8"/>
  <c r="E446" i="8" s="1"/>
  <c r="D447" i="8"/>
  <c r="E447" i="8"/>
  <c r="D448" i="8"/>
  <c r="E448" i="8"/>
  <c r="D449" i="8"/>
  <c r="E449" i="8" s="1"/>
  <c r="D450" i="8"/>
  <c r="E450" i="8" s="1"/>
  <c r="D451" i="8"/>
  <c r="E451" i="8"/>
  <c r="D452" i="8"/>
  <c r="E452" i="8" s="1"/>
  <c r="D453" i="8"/>
  <c r="E453" i="8" s="1"/>
  <c r="D454" i="8"/>
  <c r="E454" i="8" s="1"/>
  <c r="D455" i="8"/>
  <c r="E455" i="8"/>
  <c r="D456" i="8"/>
  <c r="E456" i="8"/>
  <c r="D457" i="8"/>
  <c r="E457" i="8"/>
  <c r="D458" i="8"/>
  <c r="E458" i="8" s="1"/>
  <c r="D459" i="8"/>
  <c r="E459" i="8"/>
  <c r="D460" i="8"/>
  <c r="E460" i="8" s="1"/>
  <c r="D461" i="8"/>
  <c r="E461" i="8" s="1"/>
  <c r="D462" i="8"/>
  <c r="E462" i="8" s="1"/>
  <c r="D463" i="8"/>
  <c r="E463" i="8" s="1"/>
  <c r="D464" i="8"/>
  <c r="E464" i="8"/>
  <c r="D465" i="8"/>
  <c r="E465" i="8"/>
  <c r="D466" i="8"/>
  <c r="E466" i="8" s="1"/>
  <c r="D467" i="8"/>
  <c r="E467" i="8" s="1"/>
  <c r="D468" i="8"/>
  <c r="E468" i="8"/>
  <c r="D469" i="8"/>
  <c r="E469" i="8"/>
  <c r="D470" i="8"/>
  <c r="E470" i="8" s="1"/>
  <c r="D471" i="8"/>
  <c r="E471" i="8"/>
  <c r="D472" i="8"/>
  <c r="E472" i="8" s="1"/>
  <c r="D473" i="8"/>
  <c r="E473" i="8" s="1"/>
  <c r="D474" i="8"/>
  <c r="E474" i="8" s="1"/>
  <c r="D475" i="8"/>
  <c r="E475" i="8" s="1"/>
  <c r="D476" i="8"/>
  <c r="E476" i="8" s="1"/>
  <c r="D477" i="8"/>
  <c r="E477" i="8"/>
  <c r="D478" i="8"/>
  <c r="E478" i="8" s="1"/>
  <c r="D479" i="8"/>
  <c r="E479" i="8" s="1"/>
  <c r="D480" i="8"/>
  <c r="E480" i="8"/>
  <c r="D481" i="8"/>
  <c r="E481" i="8" s="1"/>
  <c r="D482" i="8"/>
  <c r="E482" i="8" s="1"/>
  <c r="D483" i="8"/>
  <c r="E483" i="8"/>
  <c r="D484" i="8"/>
  <c r="E484" i="8" s="1"/>
  <c r="D485" i="8"/>
  <c r="E485" i="8" s="1"/>
  <c r="D486" i="8"/>
  <c r="E486" i="8" s="1"/>
  <c r="D487" i="8"/>
  <c r="E487" i="8" s="1"/>
  <c r="D488" i="8"/>
  <c r="E488" i="8" s="1"/>
  <c r="D489" i="8"/>
  <c r="E489" i="8"/>
  <c r="D490" i="8"/>
  <c r="E490" i="8" s="1"/>
  <c r="D491" i="8"/>
  <c r="E491" i="8"/>
  <c r="D492" i="8"/>
  <c r="E492" i="8"/>
  <c r="D493" i="8"/>
  <c r="E493" i="8" s="1"/>
  <c r="D494" i="8"/>
  <c r="E494" i="8" s="1"/>
  <c r="D495" i="8"/>
  <c r="E495" i="8" s="1"/>
  <c r="D374" i="8"/>
  <c r="E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374" i="8"/>
  <c r="G279" i="9"/>
  <c r="H279" i="9" s="1"/>
  <c r="I279" i="9"/>
  <c r="G280" i="9"/>
  <c r="H280" i="9" s="1"/>
  <c r="G281" i="9"/>
  <c r="H281" i="9" s="1"/>
  <c r="G282" i="9"/>
  <c r="H282" i="9" s="1"/>
  <c r="G283" i="9"/>
  <c r="H283" i="9"/>
  <c r="G284" i="9"/>
  <c r="H284" i="9" s="1"/>
  <c r="G285" i="9"/>
  <c r="H285" i="9" s="1"/>
  <c r="I285" i="9" s="1"/>
  <c r="G286" i="9"/>
  <c r="H286" i="9"/>
  <c r="G287" i="9"/>
  <c r="H287" i="9" s="1"/>
  <c r="I287" i="9" s="1"/>
  <c r="G288" i="9"/>
  <c r="H288" i="9" s="1"/>
  <c r="I288" i="9" s="1"/>
  <c r="R288" i="9" s="1"/>
  <c r="G289" i="9"/>
  <c r="H289" i="9"/>
  <c r="I289" i="9"/>
  <c r="G290" i="9"/>
  <c r="H290" i="9" s="1"/>
  <c r="I290" i="9" s="1"/>
  <c r="G291" i="9"/>
  <c r="H291" i="9"/>
  <c r="G292" i="9"/>
  <c r="H292" i="9"/>
  <c r="G293" i="9"/>
  <c r="H293" i="9" s="1"/>
  <c r="I293" i="9" s="1"/>
  <c r="G294" i="9"/>
  <c r="H294" i="9"/>
  <c r="G295" i="9"/>
  <c r="H295" i="9" s="1"/>
  <c r="I295" i="9"/>
  <c r="G296" i="9"/>
  <c r="H296" i="9"/>
  <c r="G297" i="9"/>
  <c r="H297" i="9" s="1"/>
  <c r="I297" i="9" s="1"/>
  <c r="G298" i="9"/>
  <c r="H298" i="9" s="1"/>
  <c r="I298" i="9"/>
  <c r="G299" i="9"/>
  <c r="H299" i="9" s="1"/>
  <c r="G300" i="9"/>
  <c r="H300" i="9" s="1"/>
  <c r="G301" i="9"/>
  <c r="H301" i="9"/>
  <c r="I301" i="9" s="1"/>
  <c r="G302" i="9"/>
  <c r="H302" i="9" s="1"/>
  <c r="G303" i="9"/>
  <c r="H303" i="9" s="1"/>
  <c r="I303" i="9" s="1"/>
  <c r="G304" i="9"/>
  <c r="H304" i="9" s="1"/>
  <c r="G305" i="9"/>
  <c r="H305" i="9"/>
  <c r="I305" i="9"/>
  <c r="R305" i="9" s="1"/>
  <c r="G306" i="9"/>
  <c r="H306" i="9" s="1"/>
  <c r="I306" i="9" s="1"/>
  <c r="G307" i="9"/>
  <c r="H307" i="9" s="1"/>
  <c r="G308" i="9"/>
  <c r="H308" i="9"/>
  <c r="G309" i="9"/>
  <c r="H309" i="9" s="1"/>
  <c r="I309" i="9" s="1"/>
  <c r="G310" i="9"/>
  <c r="H310" i="9" s="1"/>
  <c r="G311" i="9"/>
  <c r="H311" i="9" s="1"/>
  <c r="I311" i="9"/>
  <c r="G312" i="9"/>
  <c r="H312" i="9" s="1"/>
  <c r="G313" i="9"/>
  <c r="H313" i="9" s="1"/>
  <c r="I313" i="9" s="1"/>
  <c r="G314" i="9"/>
  <c r="H314" i="9" s="1"/>
  <c r="G315" i="9"/>
  <c r="H315" i="9"/>
  <c r="G316" i="9"/>
  <c r="H316" i="9" s="1"/>
  <c r="I316" i="9" s="1"/>
  <c r="R316" i="9" s="1"/>
  <c r="G317" i="9"/>
  <c r="H317" i="9" s="1"/>
  <c r="I317" i="9" s="1"/>
  <c r="G318" i="9"/>
  <c r="H318" i="9"/>
  <c r="G319" i="9"/>
  <c r="H319" i="9" s="1"/>
  <c r="I319" i="9" s="1"/>
  <c r="G320" i="9"/>
  <c r="H320" i="9" s="1"/>
  <c r="G321" i="9"/>
  <c r="H321" i="9" s="1"/>
  <c r="I321" i="9" s="1"/>
  <c r="G322" i="9"/>
  <c r="H322" i="9"/>
  <c r="I322" i="9"/>
  <c r="G323" i="9"/>
  <c r="H323" i="9" s="1"/>
  <c r="G324" i="9"/>
  <c r="H324" i="9" s="1"/>
  <c r="G325" i="9"/>
  <c r="H325" i="9" s="1"/>
  <c r="I325" i="9" s="1"/>
  <c r="G326" i="9"/>
  <c r="H326" i="9" s="1"/>
  <c r="G327" i="9"/>
  <c r="H327" i="9"/>
  <c r="I327" i="9" s="1"/>
  <c r="G328" i="9"/>
  <c r="H328" i="9"/>
  <c r="G329" i="9"/>
  <c r="H329" i="9" s="1"/>
  <c r="G330" i="9"/>
  <c r="H330" i="9" s="1"/>
  <c r="I330" i="9" s="1"/>
  <c r="G331" i="9"/>
  <c r="H331" i="9" s="1"/>
  <c r="G332" i="9"/>
  <c r="H332" i="9" s="1"/>
  <c r="G333" i="9"/>
  <c r="H333" i="9"/>
  <c r="I333" i="9"/>
  <c r="G334" i="9"/>
  <c r="H334" i="9"/>
  <c r="G335" i="9"/>
  <c r="H335" i="9"/>
  <c r="I335" i="9" s="1"/>
  <c r="G336" i="9"/>
  <c r="H336" i="9"/>
  <c r="G337" i="9"/>
  <c r="H337" i="9" s="1"/>
  <c r="I337" i="9"/>
  <c r="R338" i="9"/>
  <c r="G339" i="9"/>
  <c r="H339" i="9"/>
  <c r="G340" i="9"/>
  <c r="H340" i="9" s="1"/>
  <c r="G341" i="9"/>
  <c r="H341" i="9" s="1"/>
  <c r="G342" i="9"/>
  <c r="H342" i="9" s="1"/>
  <c r="I342" i="9"/>
  <c r="G343" i="9"/>
  <c r="H343" i="9"/>
  <c r="I343" i="9" s="1"/>
  <c r="G344" i="9"/>
  <c r="H344" i="9" s="1"/>
  <c r="G345" i="9"/>
  <c r="H345" i="9"/>
  <c r="G346" i="9"/>
  <c r="H346" i="9" s="1"/>
  <c r="G347" i="9"/>
  <c r="H347" i="9"/>
  <c r="G348" i="9"/>
  <c r="H348" i="9" s="1"/>
  <c r="G349" i="9"/>
  <c r="H349" i="9"/>
  <c r="G350" i="9"/>
  <c r="H350" i="9"/>
  <c r="I350" i="9" s="1"/>
  <c r="G351" i="9"/>
  <c r="H351" i="9"/>
  <c r="I351" i="9" s="1"/>
  <c r="G352" i="9"/>
  <c r="H352" i="9" s="1"/>
  <c r="Q352" i="9" s="1"/>
  <c r="G353" i="9"/>
  <c r="H353" i="9" s="1"/>
  <c r="Q353" i="9" s="1"/>
  <c r="G354" i="9"/>
  <c r="H354" i="9"/>
  <c r="G355" i="9"/>
  <c r="H355" i="9" s="1"/>
  <c r="G356" i="9"/>
  <c r="H356" i="9" s="1"/>
  <c r="G357" i="9"/>
  <c r="H357" i="9"/>
  <c r="G358" i="9"/>
  <c r="H358" i="9" s="1"/>
  <c r="G359" i="9"/>
  <c r="H359" i="9" s="1"/>
  <c r="G360" i="9"/>
  <c r="H360" i="9"/>
  <c r="G361" i="9"/>
  <c r="H361" i="9" s="1"/>
  <c r="G362" i="9"/>
  <c r="H362" i="9"/>
  <c r="G363" i="9"/>
  <c r="H363" i="9" s="1"/>
  <c r="G364" i="9"/>
  <c r="H364" i="9" s="1"/>
  <c r="G365" i="9"/>
  <c r="H365" i="9" s="1"/>
  <c r="G366" i="9"/>
  <c r="H366" i="9"/>
  <c r="I366" i="9"/>
  <c r="G367" i="9"/>
  <c r="H367" i="9"/>
  <c r="G368" i="9"/>
  <c r="H368" i="9"/>
  <c r="I368" i="9" s="1"/>
  <c r="R369" i="9"/>
  <c r="G370" i="9"/>
  <c r="H370" i="9" s="1"/>
  <c r="G371" i="9"/>
  <c r="H371" i="9"/>
  <c r="G372" i="9"/>
  <c r="H372" i="9"/>
  <c r="G373" i="9"/>
  <c r="H373" i="9" s="1"/>
  <c r="G374" i="9"/>
  <c r="H374" i="9"/>
  <c r="I374" i="9" s="1"/>
  <c r="G375" i="9"/>
  <c r="H375" i="9"/>
  <c r="G376" i="9"/>
  <c r="H376" i="9"/>
  <c r="G377" i="9"/>
  <c r="H377" i="9" s="1"/>
  <c r="G378" i="9"/>
  <c r="H378" i="9" s="1"/>
  <c r="G379" i="9"/>
  <c r="H379" i="9"/>
  <c r="G380" i="9"/>
  <c r="H380" i="9" s="1"/>
  <c r="I380" i="9" s="1"/>
  <c r="G381" i="9"/>
  <c r="H381" i="9" s="1"/>
  <c r="G382" i="9"/>
  <c r="H382" i="9"/>
  <c r="I382" i="9"/>
  <c r="G383" i="9"/>
  <c r="H383" i="9" s="1"/>
  <c r="G384" i="9"/>
  <c r="H384" i="9" s="1"/>
  <c r="G385" i="9"/>
  <c r="H385" i="9" s="1"/>
  <c r="G386" i="9"/>
  <c r="H386" i="9"/>
  <c r="G387" i="9"/>
  <c r="H387" i="9" s="1"/>
  <c r="G388" i="9"/>
  <c r="H388" i="9"/>
  <c r="I388" i="9" s="1"/>
  <c r="G389" i="9"/>
  <c r="H389" i="9"/>
  <c r="I389" i="9" s="1"/>
  <c r="G390" i="9"/>
  <c r="H390" i="9" s="1"/>
  <c r="I390" i="9" s="1"/>
  <c r="R390" i="9" s="1"/>
  <c r="G391" i="9"/>
  <c r="H391" i="9"/>
  <c r="G392" i="9"/>
  <c r="H392" i="9" s="1"/>
  <c r="G393" i="9"/>
  <c r="H393" i="9"/>
  <c r="G394" i="9"/>
  <c r="H394" i="9"/>
  <c r="G395" i="9"/>
  <c r="H395" i="9" s="1"/>
  <c r="G396" i="9"/>
  <c r="H396" i="9" s="1"/>
  <c r="G397" i="9"/>
  <c r="H397" i="9" s="1"/>
  <c r="G398" i="9"/>
  <c r="H398" i="9"/>
  <c r="I398" i="9"/>
  <c r="G399" i="9"/>
  <c r="H399" i="9" s="1"/>
  <c r="G400" i="9"/>
  <c r="H400" i="9"/>
  <c r="G401" i="9"/>
  <c r="H401" i="9"/>
  <c r="G402" i="9"/>
  <c r="H402" i="9"/>
  <c r="G403" i="9"/>
  <c r="H403" i="9" s="1"/>
  <c r="R404" i="9"/>
  <c r="G405" i="9"/>
  <c r="H405" i="9" s="1"/>
  <c r="I405" i="9" s="1"/>
  <c r="R405" i="9" s="1"/>
  <c r="G406" i="9"/>
  <c r="H406" i="9" s="1"/>
  <c r="G407" i="9"/>
  <c r="H407" i="9" s="1"/>
  <c r="I407" i="9" s="1"/>
  <c r="G408" i="9"/>
  <c r="H408" i="9" s="1"/>
  <c r="I408" i="9" s="1"/>
  <c r="G409" i="9"/>
  <c r="H409" i="9" s="1"/>
  <c r="I409" i="9"/>
  <c r="G410" i="9"/>
  <c r="H410" i="9" s="1"/>
  <c r="G411" i="9"/>
  <c r="H411" i="9"/>
  <c r="I411" i="9" s="1"/>
  <c r="G412" i="9"/>
  <c r="H412" i="9"/>
  <c r="I412" i="9"/>
  <c r="G413" i="9"/>
  <c r="H413" i="9" s="1"/>
  <c r="I413" i="9"/>
  <c r="G338" i="9"/>
  <c r="H338" i="9"/>
  <c r="G369" i="9"/>
  <c r="H369" i="9" s="1"/>
  <c r="G404" i="9"/>
  <c r="H404" i="9"/>
  <c r="R278" i="9"/>
  <c r="G278" i="9"/>
  <c r="H278" i="9" s="1"/>
  <c r="L278" i="9"/>
  <c r="J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D279" i="9"/>
  <c r="E279" i="9" s="1"/>
  <c r="D280" i="9"/>
  <c r="E280" i="9"/>
  <c r="D281" i="9"/>
  <c r="E281" i="9" s="1"/>
  <c r="D282" i="9"/>
  <c r="E282" i="9" s="1"/>
  <c r="D283" i="9"/>
  <c r="E283" i="9" s="1"/>
  <c r="D284" i="9"/>
  <c r="E284" i="9"/>
  <c r="D285" i="9"/>
  <c r="E285" i="9" s="1"/>
  <c r="D286" i="9"/>
  <c r="E286" i="9" s="1"/>
  <c r="D287" i="9"/>
  <c r="E287" i="9" s="1"/>
  <c r="D288" i="9"/>
  <c r="E288" i="9"/>
  <c r="D289" i="9"/>
  <c r="E289" i="9"/>
  <c r="D290" i="9"/>
  <c r="E290" i="9" s="1"/>
  <c r="D291" i="9"/>
  <c r="E291" i="9" s="1"/>
  <c r="D292" i="9"/>
  <c r="E292" i="9"/>
  <c r="D293" i="9"/>
  <c r="E293" i="9"/>
  <c r="D294" i="9"/>
  <c r="E294" i="9" s="1"/>
  <c r="D295" i="9"/>
  <c r="E295" i="9" s="1"/>
  <c r="D296" i="9"/>
  <c r="E296" i="9"/>
  <c r="D297" i="9"/>
  <c r="E297" i="9" s="1"/>
  <c r="D298" i="9"/>
  <c r="E298" i="9" s="1"/>
  <c r="D299" i="9"/>
  <c r="E299" i="9" s="1"/>
  <c r="D300" i="9"/>
  <c r="E300" i="9"/>
  <c r="D301" i="9"/>
  <c r="E301" i="9" s="1"/>
  <c r="D302" i="9"/>
  <c r="E302" i="9" s="1"/>
  <c r="D303" i="9"/>
  <c r="E303" i="9" s="1"/>
  <c r="D304" i="9"/>
  <c r="E304" i="9"/>
  <c r="D305" i="9"/>
  <c r="E305" i="9"/>
  <c r="D306" i="9"/>
  <c r="E306" i="9" s="1"/>
  <c r="D307" i="9"/>
  <c r="E307" i="9" s="1"/>
  <c r="D308" i="9"/>
  <c r="E308" i="9"/>
  <c r="D309" i="9"/>
  <c r="E309" i="9"/>
  <c r="D310" i="9"/>
  <c r="E310" i="9" s="1"/>
  <c r="D311" i="9"/>
  <c r="E311" i="9" s="1"/>
  <c r="D312" i="9"/>
  <c r="E312" i="9"/>
  <c r="D313" i="9"/>
  <c r="E313" i="9" s="1"/>
  <c r="D314" i="9"/>
  <c r="E314" i="9" s="1"/>
  <c r="D315" i="9"/>
  <c r="E315" i="9" s="1"/>
  <c r="D316" i="9"/>
  <c r="E316" i="9"/>
  <c r="D317" i="9"/>
  <c r="E317" i="9"/>
  <c r="D318" i="9"/>
  <c r="E318" i="9" s="1"/>
  <c r="D319" i="9"/>
  <c r="E319" i="9" s="1"/>
  <c r="D320" i="9"/>
  <c r="E320" i="9"/>
  <c r="D321" i="9"/>
  <c r="E321" i="9"/>
  <c r="D322" i="9"/>
  <c r="E322" i="9" s="1"/>
  <c r="D323" i="9"/>
  <c r="E323" i="9" s="1"/>
  <c r="D324" i="9"/>
  <c r="E324" i="9"/>
  <c r="D325" i="9"/>
  <c r="E325" i="9"/>
  <c r="D326" i="9"/>
  <c r="E326" i="9" s="1"/>
  <c r="D327" i="9"/>
  <c r="E327" i="9" s="1"/>
  <c r="D328" i="9"/>
  <c r="E328" i="9"/>
  <c r="D329" i="9"/>
  <c r="E329" i="9" s="1"/>
  <c r="D330" i="9"/>
  <c r="E330" i="9" s="1"/>
  <c r="D331" i="9"/>
  <c r="E331" i="9" s="1"/>
  <c r="D332" i="9"/>
  <c r="E332" i="9"/>
  <c r="D333" i="9"/>
  <c r="E333" i="9" s="1"/>
  <c r="D334" i="9"/>
  <c r="E334" i="9" s="1"/>
  <c r="D335" i="9"/>
  <c r="E335" i="9" s="1"/>
  <c r="D336" i="9"/>
  <c r="E336" i="9"/>
  <c r="D337" i="9"/>
  <c r="E337" i="9"/>
  <c r="D338" i="9"/>
  <c r="E338" i="9" s="1"/>
  <c r="D339" i="9"/>
  <c r="E339" i="9" s="1"/>
  <c r="D340" i="9"/>
  <c r="E340" i="9"/>
  <c r="D341" i="9"/>
  <c r="E341" i="9"/>
  <c r="D342" i="9"/>
  <c r="E342" i="9" s="1"/>
  <c r="D343" i="9"/>
  <c r="E343" i="9" s="1"/>
  <c r="D344" i="9"/>
  <c r="E344" i="9"/>
  <c r="D345" i="9"/>
  <c r="E345" i="9" s="1"/>
  <c r="D346" i="9"/>
  <c r="E346" i="9" s="1"/>
  <c r="D347" i="9"/>
  <c r="E347" i="9" s="1"/>
  <c r="D348" i="9"/>
  <c r="E348" i="9"/>
  <c r="D349" i="9"/>
  <c r="E349" i="9"/>
  <c r="D350" i="9"/>
  <c r="E350" i="9" s="1"/>
  <c r="D351" i="9"/>
  <c r="E351" i="9" s="1"/>
  <c r="D352" i="9"/>
  <c r="E352" i="9"/>
  <c r="D353" i="9"/>
  <c r="E353" i="9"/>
  <c r="D354" i="9"/>
  <c r="E354" i="9" s="1"/>
  <c r="D355" i="9"/>
  <c r="E355" i="9" s="1"/>
  <c r="D356" i="9"/>
  <c r="E356" i="9"/>
  <c r="D357" i="9"/>
  <c r="E357" i="9"/>
  <c r="D358" i="9"/>
  <c r="E358" i="9" s="1"/>
  <c r="D359" i="9"/>
  <c r="E359" i="9" s="1"/>
  <c r="D360" i="9"/>
  <c r="E360" i="9"/>
  <c r="D361" i="9"/>
  <c r="E361" i="9" s="1"/>
  <c r="D362" i="9"/>
  <c r="E362" i="9" s="1"/>
  <c r="D363" i="9"/>
  <c r="E363" i="9" s="1"/>
  <c r="D364" i="9"/>
  <c r="E364" i="9"/>
  <c r="D365" i="9"/>
  <c r="E365" i="9" s="1"/>
  <c r="D366" i="9"/>
  <c r="E366" i="9" s="1"/>
  <c r="D367" i="9"/>
  <c r="E367" i="9" s="1"/>
  <c r="D368" i="9"/>
  <c r="E368" i="9"/>
  <c r="D369" i="9"/>
  <c r="E369" i="9"/>
  <c r="D370" i="9"/>
  <c r="E370" i="9" s="1"/>
  <c r="D371" i="9"/>
  <c r="E371" i="9" s="1"/>
  <c r="D372" i="9"/>
  <c r="E372" i="9"/>
  <c r="D373" i="9"/>
  <c r="E373" i="9"/>
  <c r="D374" i="9"/>
  <c r="E374" i="9" s="1"/>
  <c r="D375" i="9"/>
  <c r="E375" i="9" s="1"/>
  <c r="D376" i="9"/>
  <c r="E376" i="9"/>
  <c r="D377" i="9"/>
  <c r="E377" i="9" s="1"/>
  <c r="D378" i="9"/>
  <c r="E378" i="9" s="1"/>
  <c r="D379" i="9"/>
  <c r="E379" i="9" s="1"/>
  <c r="D380" i="9"/>
  <c r="E380" i="9"/>
  <c r="D381" i="9"/>
  <c r="E381" i="9"/>
  <c r="D382" i="9"/>
  <c r="E382" i="9" s="1"/>
  <c r="D383" i="9"/>
  <c r="E383" i="9" s="1"/>
  <c r="D384" i="9"/>
  <c r="E384" i="9"/>
  <c r="D385" i="9"/>
  <c r="E385" i="9"/>
  <c r="D386" i="9"/>
  <c r="E386" i="9" s="1"/>
  <c r="D387" i="9"/>
  <c r="E387" i="9" s="1"/>
  <c r="D388" i="9"/>
  <c r="E388" i="9"/>
  <c r="D389" i="9"/>
  <c r="E389" i="9"/>
  <c r="D390" i="9"/>
  <c r="E390" i="9" s="1"/>
  <c r="D391" i="9"/>
  <c r="E391" i="9" s="1"/>
  <c r="D392" i="9"/>
  <c r="E392" i="9"/>
  <c r="D393" i="9"/>
  <c r="E393" i="9" s="1"/>
  <c r="D394" i="9"/>
  <c r="E394" i="9" s="1"/>
  <c r="D395" i="9"/>
  <c r="E395" i="9" s="1"/>
  <c r="D396" i="9"/>
  <c r="E396" i="9"/>
  <c r="D397" i="9"/>
  <c r="E397" i="9"/>
  <c r="D398" i="9"/>
  <c r="E398" i="9" s="1"/>
  <c r="D399" i="9"/>
  <c r="E399" i="9" s="1"/>
  <c r="D400" i="9"/>
  <c r="E400" i="9"/>
  <c r="D401" i="9"/>
  <c r="E401" i="9"/>
  <c r="D402" i="9"/>
  <c r="E402" i="9" s="1"/>
  <c r="D403" i="9"/>
  <c r="E403" i="9" s="1"/>
  <c r="D404" i="9"/>
  <c r="E404" i="9"/>
  <c r="D405" i="9"/>
  <c r="E405" i="9"/>
  <c r="D406" i="9"/>
  <c r="E406" i="9" s="1"/>
  <c r="D407" i="9"/>
  <c r="E407" i="9" s="1"/>
  <c r="D408" i="9"/>
  <c r="E408" i="9"/>
  <c r="D409" i="9"/>
  <c r="E409" i="9" s="1"/>
  <c r="D410" i="9"/>
  <c r="E410" i="9" s="1"/>
  <c r="D411" i="9"/>
  <c r="E411" i="9" s="1"/>
  <c r="D412" i="9"/>
  <c r="E412" i="9"/>
  <c r="D413" i="9"/>
  <c r="E413" i="9" s="1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J275" i="9"/>
  <c r="D278" i="9"/>
  <c r="E278" i="9" s="1"/>
  <c r="B278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L140" i="9"/>
  <c r="J140" i="9"/>
  <c r="G141" i="9"/>
  <c r="H141" i="9" s="1"/>
  <c r="I141" i="9" s="1"/>
  <c r="G142" i="9"/>
  <c r="H142" i="9" s="1"/>
  <c r="G143" i="9"/>
  <c r="H143" i="9"/>
  <c r="I143" i="9" s="1"/>
  <c r="G144" i="9"/>
  <c r="H144" i="9" s="1"/>
  <c r="I144" i="9" s="1"/>
  <c r="G145" i="9"/>
  <c r="H145" i="9" s="1"/>
  <c r="I145" i="9" s="1"/>
  <c r="G146" i="9"/>
  <c r="H146" i="9" s="1"/>
  <c r="I146" i="9" s="1"/>
  <c r="G147" i="9"/>
  <c r="H147" i="9" s="1"/>
  <c r="I147" i="9"/>
  <c r="G148" i="9"/>
  <c r="H148" i="9" s="1"/>
  <c r="I148" i="9" s="1"/>
  <c r="G149" i="9"/>
  <c r="H149" i="9"/>
  <c r="I149" i="9" s="1"/>
  <c r="G150" i="9"/>
  <c r="H150" i="9"/>
  <c r="I150" i="9"/>
  <c r="G151" i="9"/>
  <c r="H151" i="9" s="1"/>
  <c r="I151" i="9" s="1"/>
  <c r="G152" i="9"/>
  <c r="H152" i="9" s="1"/>
  <c r="I152" i="9" s="1"/>
  <c r="G153" i="9"/>
  <c r="H153" i="9"/>
  <c r="I153" i="9" s="1"/>
  <c r="G154" i="9"/>
  <c r="H154" i="9" s="1"/>
  <c r="I154" i="9"/>
  <c r="G155" i="9"/>
  <c r="H155" i="9" s="1"/>
  <c r="I155" i="9"/>
  <c r="G156" i="9"/>
  <c r="H156" i="9" s="1"/>
  <c r="I156" i="9" s="1"/>
  <c r="G157" i="9"/>
  <c r="H157" i="9"/>
  <c r="G158" i="9"/>
  <c r="H158" i="9" s="1"/>
  <c r="I158" i="9" s="1"/>
  <c r="G159" i="9"/>
  <c r="H159" i="9" s="1"/>
  <c r="I159" i="9" s="1"/>
  <c r="G160" i="9"/>
  <c r="H160" i="9"/>
  <c r="I160" i="9" s="1"/>
  <c r="G161" i="9"/>
  <c r="H161" i="9"/>
  <c r="I161" i="9" s="1"/>
  <c r="G162" i="9"/>
  <c r="H162" i="9" s="1"/>
  <c r="I162" i="9" s="1"/>
  <c r="G163" i="9"/>
  <c r="H163" i="9" s="1"/>
  <c r="I163" i="9" s="1"/>
  <c r="G164" i="9"/>
  <c r="H164" i="9" s="1"/>
  <c r="I164" i="9" s="1"/>
  <c r="G165" i="9"/>
  <c r="H165" i="9" s="1"/>
  <c r="I165" i="9" s="1"/>
  <c r="G166" i="9"/>
  <c r="H166" i="9" s="1"/>
  <c r="I166" i="9" s="1"/>
  <c r="G167" i="9"/>
  <c r="H167" i="9"/>
  <c r="I167" i="9" s="1"/>
  <c r="G168" i="9"/>
  <c r="H168" i="9"/>
  <c r="I168" i="9" s="1"/>
  <c r="G169" i="9"/>
  <c r="H169" i="9"/>
  <c r="I169" i="9" s="1"/>
  <c r="G170" i="9"/>
  <c r="H170" i="9"/>
  <c r="I170" i="9" s="1"/>
  <c r="G171" i="9"/>
  <c r="H171" i="9" s="1"/>
  <c r="I171" i="9" s="1"/>
  <c r="G172" i="9"/>
  <c r="H172" i="9"/>
  <c r="I172" i="9" s="1"/>
  <c r="G173" i="9"/>
  <c r="H173" i="9" s="1"/>
  <c r="I173" i="9" s="1"/>
  <c r="G174" i="9"/>
  <c r="H174" i="9" s="1"/>
  <c r="I174" i="9"/>
  <c r="G175" i="9"/>
  <c r="H175" i="9" s="1"/>
  <c r="I175" i="9" s="1"/>
  <c r="G176" i="9"/>
  <c r="H176" i="9"/>
  <c r="I176" i="9" s="1"/>
  <c r="G177" i="9"/>
  <c r="H177" i="9"/>
  <c r="I177" i="9"/>
  <c r="G178" i="9"/>
  <c r="H178" i="9" s="1"/>
  <c r="I178" i="9" s="1"/>
  <c r="G179" i="9"/>
  <c r="H179" i="9" s="1"/>
  <c r="I179" i="9" s="1"/>
  <c r="G180" i="9"/>
  <c r="H180" i="9"/>
  <c r="I180" i="9"/>
  <c r="G181" i="9"/>
  <c r="H181" i="9" s="1"/>
  <c r="I181" i="9"/>
  <c r="G182" i="9"/>
  <c r="H182" i="9" s="1"/>
  <c r="I182" i="9" s="1"/>
  <c r="G183" i="9"/>
  <c r="H183" i="9" s="1"/>
  <c r="I183" i="9" s="1"/>
  <c r="G184" i="9"/>
  <c r="H184" i="9"/>
  <c r="I184" i="9" s="1"/>
  <c r="G185" i="9"/>
  <c r="H185" i="9"/>
  <c r="I185" i="9" s="1"/>
  <c r="G186" i="9"/>
  <c r="H186" i="9" s="1"/>
  <c r="I186" i="9" s="1"/>
  <c r="G187" i="9"/>
  <c r="H187" i="9" s="1"/>
  <c r="I187" i="9" s="1"/>
  <c r="G188" i="9"/>
  <c r="H188" i="9" s="1"/>
  <c r="I188" i="9" s="1"/>
  <c r="G189" i="9"/>
  <c r="H189" i="9" s="1"/>
  <c r="I189" i="9" s="1"/>
  <c r="G190" i="9"/>
  <c r="H190" i="9" s="1"/>
  <c r="I190" i="9" s="1"/>
  <c r="G191" i="9"/>
  <c r="H191" i="9" s="1"/>
  <c r="I191" i="9" s="1"/>
  <c r="G192" i="9"/>
  <c r="H192" i="9"/>
  <c r="I192" i="9" s="1"/>
  <c r="G193" i="9"/>
  <c r="H193" i="9"/>
  <c r="I193" i="9"/>
  <c r="G194" i="9"/>
  <c r="H194" i="9" s="1"/>
  <c r="I194" i="9" s="1"/>
  <c r="G195" i="9"/>
  <c r="H195" i="9" s="1"/>
  <c r="I195" i="9" s="1"/>
  <c r="G196" i="9"/>
  <c r="H196" i="9" s="1"/>
  <c r="I196" i="9" s="1"/>
  <c r="G197" i="9"/>
  <c r="H197" i="9" s="1"/>
  <c r="I197" i="9" s="1"/>
  <c r="G198" i="9"/>
  <c r="H198" i="9" s="1"/>
  <c r="I198" i="9" s="1"/>
  <c r="G199" i="9"/>
  <c r="H199" i="9"/>
  <c r="I199" i="9" s="1"/>
  <c r="G200" i="9"/>
  <c r="H200" i="9"/>
  <c r="I200" i="9" s="1"/>
  <c r="G201" i="9"/>
  <c r="H201" i="9"/>
  <c r="I201" i="9"/>
  <c r="G202" i="9"/>
  <c r="H202" i="9"/>
  <c r="I202" i="9" s="1"/>
  <c r="G203" i="9"/>
  <c r="H203" i="9" s="1"/>
  <c r="I203" i="9" s="1"/>
  <c r="G204" i="9"/>
  <c r="H204" i="9"/>
  <c r="I204" i="9" s="1"/>
  <c r="G205" i="9"/>
  <c r="H205" i="9" s="1"/>
  <c r="I205" i="9"/>
  <c r="G206" i="9"/>
  <c r="H206" i="9" s="1"/>
  <c r="I206" i="9"/>
  <c r="G207" i="9"/>
  <c r="H207" i="9" s="1"/>
  <c r="I207" i="9" s="1"/>
  <c r="G208" i="9"/>
  <c r="H208" i="9"/>
  <c r="I208" i="9" s="1"/>
  <c r="G209" i="9"/>
  <c r="H209" i="9"/>
  <c r="I209" i="9"/>
  <c r="G210" i="9"/>
  <c r="H210" i="9" s="1"/>
  <c r="I210" i="9" s="1"/>
  <c r="G211" i="9"/>
  <c r="H211" i="9" s="1"/>
  <c r="I211" i="9" s="1"/>
  <c r="G212" i="9"/>
  <c r="H212" i="9" s="1"/>
  <c r="I212" i="9" s="1"/>
  <c r="G213" i="9"/>
  <c r="H213" i="9" s="1"/>
  <c r="I213" i="9"/>
  <c r="G214" i="9"/>
  <c r="H214" i="9" s="1"/>
  <c r="I214" i="9" s="1"/>
  <c r="G215" i="9"/>
  <c r="H215" i="9" s="1"/>
  <c r="I215" i="9" s="1"/>
  <c r="G216" i="9"/>
  <c r="H216" i="9"/>
  <c r="I216" i="9" s="1"/>
  <c r="G217" i="9"/>
  <c r="H217" i="9"/>
  <c r="I217" i="9" s="1"/>
  <c r="G218" i="9"/>
  <c r="H218" i="9"/>
  <c r="I218" i="9" s="1"/>
  <c r="G219" i="9"/>
  <c r="H219" i="9" s="1"/>
  <c r="I219" i="9" s="1"/>
  <c r="G220" i="9"/>
  <c r="H220" i="9"/>
  <c r="I220" i="9" s="1"/>
  <c r="G221" i="9"/>
  <c r="H221" i="9" s="1"/>
  <c r="I221" i="9"/>
  <c r="G222" i="9"/>
  <c r="H222" i="9" s="1"/>
  <c r="I222" i="9" s="1"/>
  <c r="G223" i="9"/>
  <c r="H223" i="9" s="1"/>
  <c r="I223" i="9" s="1"/>
  <c r="G224" i="9"/>
  <c r="H224" i="9"/>
  <c r="I224" i="9"/>
  <c r="G225" i="9"/>
  <c r="H225" i="9"/>
  <c r="I225" i="9"/>
  <c r="G226" i="9"/>
  <c r="H226" i="9"/>
  <c r="I226" i="9" s="1"/>
  <c r="G227" i="9"/>
  <c r="H227" i="9" s="1"/>
  <c r="I227" i="9" s="1"/>
  <c r="G228" i="9"/>
  <c r="H228" i="9" s="1"/>
  <c r="I228" i="9" s="1"/>
  <c r="G229" i="9"/>
  <c r="H229" i="9" s="1"/>
  <c r="I229" i="9" s="1"/>
  <c r="G230" i="9"/>
  <c r="H230" i="9" s="1"/>
  <c r="I230" i="9" s="1"/>
  <c r="G231" i="9"/>
  <c r="H231" i="9"/>
  <c r="I231" i="9" s="1"/>
  <c r="G232" i="9"/>
  <c r="H232" i="9"/>
  <c r="I232" i="9" s="1"/>
  <c r="G233" i="9"/>
  <c r="H233" i="9"/>
  <c r="I233" i="9" s="1"/>
  <c r="G234" i="9"/>
  <c r="H234" i="9" s="1"/>
  <c r="I234" i="9" s="1"/>
  <c r="G235" i="9"/>
  <c r="H235" i="9" s="1"/>
  <c r="I235" i="9" s="1"/>
  <c r="G236" i="9"/>
  <c r="H236" i="9"/>
  <c r="I236" i="9" s="1"/>
  <c r="G237" i="9"/>
  <c r="H237" i="9" s="1"/>
  <c r="I237" i="9"/>
  <c r="G238" i="9"/>
  <c r="H238" i="9" s="1"/>
  <c r="I238" i="9"/>
  <c r="G239" i="9"/>
  <c r="H239" i="9" s="1"/>
  <c r="I239" i="9" s="1"/>
  <c r="G240" i="9"/>
  <c r="H240" i="9"/>
  <c r="I240" i="9"/>
  <c r="G241" i="9"/>
  <c r="H241" i="9"/>
  <c r="I241" i="9" s="1"/>
  <c r="G242" i="9"/>
  <c r="H242" i="9"/>
  <c r="I242" i="9" s="1"/>
  <c r="G243" i="9"/>
  <c r="H243" i="9" s="1"/>
  <c r="I243" i="9" s="1"/>
  <c r="G244" i="9"/>
  <c r="H244" i="9" s="1"/>
  <c r="I244" i="9" s="1"/>
  <c r="G245" i="9"/>
  <c r="H245" i="9" s="1"/>
  <c r="I245" i="9" s="1"/>
  <c r="G246" i="9"/>
  <c r="H246" i="9" s="1"/>
  <c r="I246" i="9" s="1"/>
  <c r="G247" i="9"/>
  <c r="H247" i="9"/>
  <c r="I247" i="9" s="1"/>
  <c r="G248" i="9"/>
  <c r="H248" i="9"/>
  <c r="I248" i="9" s="1"/>
  <c r="G249" i="9"/>
  <c r="H249" i="9"/>
  <c r="I249" i="9" s="1"/>
  <c r="G250" i="9"/>
  <c r="H250" i="9"/>
  <c r="I250" i="9" s="1"/>
  <c r="G251" i="9"/>
  <c r="H251" i="9" s="1"/>
  <c r="I251" i="9" s="1"/>
  <c r="G252" i="9"/>
  <c r="H252" i="9"/>
  <c r="I252" i="9" s="1"/>
  <c r="G253" i="9"/>
  <c r="H253" i="9" s="1"/>
  <c r="I253" i="9"/>
  <c r="G254" i="9"/>
  <c r="H254" i="9" s="1"/>
  <c r="I254" i="9" s="1"/>
  <c r="G255" i="9"/>
  <c r="H255" i="9" s="1"/>
  <c r="I255" i="9" s="1"/>
  <c r="G256" i="9"/>
  <c r="H256" i="9"/>
  <c r="I256" i="9"/>
  <c r="G257" i="9"/>
  <c r="H257" i="9"/>
  <c r="I257" i="9"/>
  <c r="G258" i="9"/>
  <c r="H258" i="9"/>
  <c r="I258" i="9" s="1"/>
  <c r="G259" i="9"/>
  <c r="H259" i="9" s="1"/>
  <c r="I259" i="9" s="1"/>
  <c r="G260" i="9"/>
  <c r="H260" i="9" s="1"/>
  <c r="I260" i="9" s="1"/>
  <c r="G261" i="9"/>
  <c r="H261" i="9" s="1"/>
  <c r="I261" i="9" s="1"/>
  <c r="G262" i="9"/>
  <c r="H262" i="9" s="1"/>
  <c r="I262" i="9" s="1"/>
  <c r="G263" i="9"/>
  <c r="H263" i="9"/>
  <c r="I263" i="9" s="1"/>
  <c r="G264" i="9"/>
  <c r="H264" i="9"/>
  <c r="I264" i="9" s="1"/>
  <c r="G265" i="9"/>
  <c r="H265" i="9"/>
  <c r="I265" i="9" s="1"/>
  <c r="G266" i="9"/>
  <c r="H266" i="9" s="1"/>
  <c r="I266" i="9" s="1"/>
  <c r="G267" i="9"/>
  <c r="H267" i="9" s="1"/>
  <c r="I267" i="9" s="1"/>
  <c r="G268" i="9"/>
  <c r="H268" i="9"/>
  <c r="I268" i="9" s="1"/>
  <c r="G269" i="9"/>
  <c r="H269" i="9" s="1"/>
  <c r="I269" i="9"/>
  <c r="G270" i="9"/>
  <c r="H270" i="9" s="1"/>
  <c r="I270" i="9"/>
  <c r="G271" i="9"/>
  <c r="H271" i="9" s="1"/>
  <c r="I271" i="9" s="1"/>
  <c r="G272" i="9"/>
  <c r="H272" i="9"/>
  <c r="I272" i="9"/>
  <c r="G273" i="9"/>
  <c r="H273" i="9"/>
  <c r="I273" i="9" s="1"/>
  <c r="G274" i="9"/>
  <c r="H274" i="9"/>
  <c r="I274" i="9" s="1"/>
  <c r="G275" i="9"/>
  <c r="H275" i="9" s="1"/>
  <c r="I275" i="9" s="1"/>
  <c r="D141" i="9"/>
  <c r="E141" i="9" s="1"/>
  <c r="D142" i="9"/>
  <c r="E142" i="9"/>
  <c r="D143" i="9"/>
  <c r="E143" i="9"/>
  <c r="D144" i="9"/>
  <c r="E144" i="9" s="1"/>
  <c r="D145" i="9"/>
  <c r="E145" i="9"/>
  <c r="D146" i="9"/>
  <c r="E146" i="9" s="1"/>
  <c r="D147" i="9"/>
  <c r="E147" i="9"/>
  <c r="D148" i="9"/>
  <c r="E148" i="9" s="1"/>
  <c r="D149" i="9"/>
  <c r="E149" i="9" s="1"/>
  <c r="D150" i="9"/>
  <c r="E150" i="9" s="1"/>
  <c r="D151" i="9"/>
  <c r="E151" i="9"/>
  <c r="D152" i="9"/>
  <c r="E152" i="9" s="1"/>
  <c r="D153" i="9"/>
  <c r="E153" i="9" s="1"/>
  <c r="D154" i="9"/>
  <c r="E154" i="9"/>
  <c r="D155" i="9"/>
  <c r="E155" i="9"/>
  <c r="D156" i="9"/>
  <c r="E156" i="9" s="1"/>
  <c r="D157" i="9"/>
  <c r="E157" i="9"/>
  <c r="D158" i="9"/>
  <c r="E158" i="9" s="1"/>
  <c r="D159" i="9"/>
  <c r="E159" i="9"/>
  <c r="D160" i="9"/>
  <c r="E160" i="9" s="1"/>
  <c r="D161" i="9"/>
  <c r="E161" i="9" s="1"/>
  <c r="D162" i="9"/>
  <c r="E162" i="9" s="1"/>
  <c r="D163" i="9"/>
  <c r="E163" i="9"/>
  <c r="D164" i="9"/>
  <c r="E164" i="9" s="1"/>
  <c r="D165" i="9"/>
  <c r="E165" i="9"/>
  <c r="D166" i="9"/>
  <c r="E166" i="9"/>
  <c r="D167" i="9"/>
  <c r="E167" i="9"/>
  <c r="D168" i="9"/>
  <c r="E168" i="9" s="1"/>
  <c r="D169" i="9"/>
  <c r="E169" i="9"/>
  <c r="D170" i="9"/>
  <c r="E170" i="9" s="1"/>
  <c r="D171" i="9"/>
  <c r="E171" i="9"/>
  <c r="D172" i="9"/>
  <c r="E172" i="9" s="1"/>
  <c r="D173" i="9"/>
  <c r="E173" i="9"/>
  <c r="D174" i="9"/>
  <c r="E174" i="9"/>
  <c r="D175" i="9"/>
  <c r="E175" i="9"/>
  <c r="D176" i="9"/>
  <c r="E176" i="9" s="1"/>
  <c r="D177" i="9"/>
  <c r="E177" i="9"/>
  <c r="D178" i="9"/>
  <c r="E178" i="9" s="1"/>
  <c r="D179" i="9"/>
  <c r="E179" i="9"/>
  <c r="D180" i="9"/>
  <c r="E180" i="9" s="1"/>
  <c r="D181" i="9"/>
  <c r="E181" i="9" s="1"/>
  <c r="D182" i="9"/>
  <c r="E182" i="9" s="1"/>
  <c r="D183" i="9"/>
  <c r="E183" i="9"/>
  <c r="D184" i="9"/>
  <c r="E184" i="9" s="1"/>
  <c r="D185" i="9"/>
  <c r="E185" i="9" s="1"/>
  <c r="D186" i="9"/>
  <c r="E186" i="9"/>
  <c r="D187" i="9"/>
  <c r="E187" i="9"/>
  <c r="D188" i="9"/>
  <c r="E188" i="9" s="1"/>
  <c r="D189" i="9"/>
  <c r="E189" i="9"/>
  <c r="D190" i="9"/>
  <c r="E190" i="9" s="1"/>
  <c r="D191" i="9"/>
  <c r="E191" i="9"/>
  <c r="D192" i="9"/>
  <c r="E192" i="9" s="1"/>
  <c r="D193" i="9"/>
  <c r="E193" i="9" s="1"/>
  <c r="D194" i="9"/>
  <c r="E194" i="9" s="1"/>
  <c r="D195" i="9"/>
  <c r="E195" i="9"/>
  <c r="D196" i="9"/>
  <c r="E196" i="9" s="1"/>
  <c r="D197" i="9"/>
  <c r="E197" i="9" s="1"/>
  <c r="D198" i="9"/>
  <c r="E198" i="9"/>
  <c r="D199" i="9"/>
  <c r="E199" i="9"/>
  <c r="D200" i="9"/>
  <c r="E200" i="9" s="1"/>
  <c r="D201" i="9"/>
  <c r="E201" i="9" s="1"/>
  <c r="D202" i="9"/>
  <c r="E202" i="9" s="1"/>
  <c r="D203" i="9"/>
  <c r="E203" i="9"/>
  <c r="D204" i="9"/>
  <c r="E204" i="9" s="1"/>
  <c r="D205" i="9"/>
  <c r="E205" i="9"/>
  <c r="D206" i="9"/>
  <c r="E206" i="9" s="1"/>
  <c r="D207" i="9"/>
  <c r="E207" i="9"/>
  <c r="D208" i="9"/>
  <c r="E208" i="9" s="1"/>
  <c r="D209" i="9"/>
  <c r="E209" i="9"/>
  <c r="D210" i="9"/>
  <c r="E210" i="9"/>
  <c r="D211" i="9"/>
  <c r="E211" i="9" s="1"/>
  <c r="D212" i="9"/>
  <c r="E212" i="9" s="1"/>
  <c r="D213" i="9"/>
  <c r="E213" i="9" s="1"/>
  <c r="D214" i="9"/>
  <c r="E214" i="9"/>
  <c r="D215" i="9"/>
  <c r="E215" i="9" s="1"/>
  <c r="D216" i="9"/>
  <c r="E216" i="9" s="1"/>
  <c r="D217" i="9"/>
  <c r="E217" i="9" s="1"/>
  <c r="D218" i="9"/>
  <c r="E218" i="9"/>
  <c r="D219" i="9"/>
  <c r="E219" i="9"/>
  <c r="D220" i="9"/>
  <c r="E220" i="9" s="1"/>
  <c r="D221" i="9"/>
  <c r="E221" i="9"/>
  <c r="D222" i="9"/>
  <c r="E222" i="9" s="1"/>
  <c r="D223" i="9"/>
  <c r="E223" i="9" s="1"/>
  <c r="D224" i="9"/>
  <c r="E224" i="9" s="1"/>
  <c r="D225" i="9"/>
  <c r="E225" i="9" s="1"/>
  <c r="D226" i="9"/>
  <c r="E226" i="9" s="1"/>
  <c r="D227" i="9"/>
  <c r="E227" i="9"/>
  <c r="D228" i="9"/>
  <c r="E228" i="9" s="1"/>
  <c r="D229" i="9"/>
  <c r="E229" i="9" s="1"/>
  <c r="D230" i="9"/>
  <c r="E230" i="9"/>
  <c r="D231" i="9"/>
  <c r="E231" i="9" s="1"/>
  <c r="D232" i="9"/>
  <c r="E232" i="9" s="1"/>
  <c r="D233" i="9"/>
  <c r="E233" i="9" s="1"/>
  <c r="D234" i="9"/>
  <c r="E234" i="9" s="1"/>
  <c r="D235" i="9"/>
  <c r="E235" i="9" s="1"/>
  <c r="D236" i="9"/>
  <c r="E236" i="9" s="1"/>
  <c r="D237" i="9"/>
  <c r="E237" i="9"/>
  <c r="D238" i="9"/>
  <c r="E238" i="9" s="1"/>
  <c r="D239" i="9"/>
  <c r="E239" i="9"/>
  <c r="D240" i="9"/>
  <c r="E240" i="9" s="1"/>
  <c r="D241" i="9"/>
  <c r="E241" i="9"/>
  <c r="D242" i="9"/>
  <c r="E242" i="9"/>
  <c r="D243" i="9"/>
  <c r="E243" i="9" s="1"/>
  <c r="D244" i="9"/>
  <c r="E244" i="9" s="1"/>
  <c r="D245" i="9"/>
  <c r="E245" i="9" s="1"/>
  <c r="D246" i="9"/>
  <c r="E246" i="9" s="1"/>
  <c r="D247" i="9"/>
  <c r="E247" i="9" s="1"/>
  <c r="D248" i="9"/>
  <c r="E248" i="9" s="1"/>
  <c r="D249" i="9"/>
  <c r="E249" i="9" s="1"/>
  <c r="D250" i="9"/>
  <c r="E250" i="9"/>
  <c r="D251" i="9"/>
  <c r="E251" i="9" s="1"/>
  <c r="D252" i="9"/>
  <c r="E252" i="9" s="1"/>
  <c r="D253" i="9"/>
  <c r="E253" i="9"/>
  <c r="D254" i="9"/>
  <c r="E254" i="9" s="1"/>
  <c r="D255" i="9"/>
  <c r="E255" i="9" s="1"/>
  <c r="D256" i="9"/>
  <c r="E256" i="9" s="1"/>
  <c r="D257" i="9"/>
  <c r="E257" i="9" s="1"/>
  <c r="D258" i="9"/>
  <c r="E258" i="9" s="1"/>
  <c r="D259" i="9"/>
  <c r="E259" i="9"/>
  <c r="D260" i="9"/>
  <c r="E260" i="9" s="1"/>
  <c r="D261" i="9"/>
  <c r="E261" i="9" s="1"/>
  <c r="D262" i="9"/>
  <c r="E262" i="9"/>
  <c r="D263" i="9"/>
  <c r="E263" i="9" s="1"/>
  <c r="D264" i="9"/>
  <c r="E264" i="9" s="1"/>
  <c r="D265" i="9"/>
  <c r="E265" i="9"/>
  <c r="D266" i="9"/>
  <c r="E266" i="9" s="1"/>
  <c r="D267" i="9"/>
  <c r="E267" i="9" s="1"/>
  <c r="D268" i="9"/>
  <c r="E268" i="9" s="1"/>
  <c r="D269" i="9"/>
  <c r="E269" i="9"/>
  <c r="D270" i="9"/>
  <c r="E270" i="9"/>
  <c r="D271" i="9"/>
  <c r="E271" i="9"/>
  <c r="D272" i="9"/>
  <c r="E272" i="9" s="1"/>
  <c r="D273" i="9"/>
  <c r="E273" i="9"/>
  <c r="D274" i="9"/>
  <c r="E274" i="9" s="1"/>
  <c r="D275" i="9"/>
  <c r="E275" i="9" s="1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G140" i="9"/>
  <c r="H140" i="9"/>
  <c r="I140" i="9" s="1"/>
  <c r="D140" i="9"/>
  <c r="E140" i="9"/>
  <c r="B140" i="9"/>
  <c r="B3" i="4"/>
  <c r="F4" i="4" s="1"/>
  <c r="C4" i="4"/>
  <c r="G251" i="8"/>
  <c r="H251" i="8" s="1"/>
  <c r="I251" i="8" s="1"/>
  <c r="G252" i="8"/>
  <c r="H252" i="8" s="1"/>
  <c r="I252" i="8" s="1"/>
  <c r="G253" i="8"/>
  <c r="H253" i="8" s="1"/>
  <c r="I253" i="8" s="1"/>
  <c r="G254" i="8"/>
  <c r="H254" i="8" s="1"/>
  <c r="I254" i="8" s="1"/>
  <c r="G255" i="8"/>
  <c r="H255" i="8" s="1"/>
  <c r="I255" i="8"/>
  <c r="G256" i="8"/>
  <c r="H256" i="8"/>
  <c r="I256" i="8" s="1"/>
  <c r="G257" i="8"/>
  <c r="H257" i="8"/>
  <c r="I257" i="8" s="1"/>
  <c r="G258" i="8"/>
  <c r="H258" i="8"/>
  <c r="I258" i="8" s="1"/>
  <c r="G259" i="8"/>
  <c r="H259" i="8" s="1"/>
  <c r="I259" i="8" s="1"/>
  <c r="G260" i="8"/>
  <c r="H260" i="8" s="1"/>
  <c r="I260" i="8" s="1"/>
  <c r="G261" i="8"/>
  <c r="H261" i="8" s="1"/>
  <c r="I261" i="8" s="1"/>
  <c r="G262" i="8"/>
  <c r="H262" i="8" s="1"/>
  <c r="I262" i="8"/>
  <c r="G263" i="8"/>
  <c r="H263" i="8"/>
  <c r="I263" i="8"/>
  <c r="G264" i="8"/>
  <c r="H264" i="8"/>
  <c r="I264" i="8" s="1"/>
  <c r="G265" i="8"/>
  <c r="H265" i="8"/>
  <c r="I265" i="8"/>
  <c r="G266" i="8"/>
  <c r="H266" i="8"/>
  <c r="I266" i="8" s="1"/>
  <c r="G267" i="8"/>
  <c r="H267" i="8" s="1"/>
  <c r="I267" i="8" s="1"/>
  <c r="G268" i="8"/>
  <c r="H268" i="8" s="1"/>
  <c r="I268" i="8" s="1"/>
  <c r="G269" i="8"/>
  <c r="H269" i="8" s="1"/>
  <c r="I269" i="8" s="1"/>
  <c r="G270" i="8"/>
  <c r="H270" i="8" s="1"/>
  <c r="I270" i="8"/>
  <c r="G271" i="8"/>
  <c r="H271" i="8" s="1"/>
  <c r="I271" i="8" s="1"/>
  <c r="G272" i="8"/>
  <c r="H272" i="8"/>
  <c r="I272" i="8" s="1"/>
  <c r="G273" i="8"/>
  <c r="H273" i="8"/>
  <c r="I273" i="8" s="1"/>
  <c r="G274" i="8"/>
  <c r="H274" i="8"/>
  <c r="I274" i="8" s="1"/>
  <c r="G275" i="8"/>
  <c r="H275" i="8" s="1"/>
  <c r="I275" i="8" s="1"/>
  <c r="G276" i="8"/>
  <c r="G277" i="8"/>
  <c r="G278" i="8"/>
  <c r="H278" i="8"/>
  <c r="I278" i="8" s="1"/>
  <c r="R278" i="8" s="1"/>
  <c r="G279" i="8"/>
  <c r="H279" i="8"/>
  <c r="G280" i="8"/>
  <c r="H280" i="8" s="1"/>
  <c r="G281" i="8"/>
  <c r="H281" i="8" s="1"/>
  <c r="G282" i="8"/>
  <c r="H282" i="8" s="1"/>
  <c r="G283" i="8"/>
  <c r="H283" i="8"/>
  <c r="G284" i="8"/>
  <c r="H284" i="8" s="1"/>
  <c r="Q284" i="8" s="1"/>
  <c r="G285" i="8"/>
  <c r="H285" i="8" s="1"/>
  <c r="G286" i="8"/>
  <c r="H286" i="8"/>
  <c r="I286" i="8" s="1"/>
  <c r="G287" i="8"/>
  <c r="H287" i="8" s="1"/>
  <c r="G288" i="8"/>
  <c r="H288" i="8"/>
  <c r="G289" i="8"/>
  <c r="H289" i="8"/>
  <c r="Q289" i="8" s="1"/>
  <c r="G290" i="8"/>
  <c r="H290" i="8"/>
  <c r="G291" i="8"/>
  <c r="H291" i="8" s="1"/>
  <c r="G292" i="8"/>
  <c r="H292" i="8"/>
  <c r="Q292" i="8" s="1"/>
  <c r="G293" i="8"/>
  <c r="H293" i="8" s="1"/>
  <c r="G294" i="8"/>
  <c r="H294" i="8"/>
  <c r="G295" i="8"/>
  <c r="H295" i="8" s="1"/>
  <c r="Q295" i="8" s="1"/>
  <c r="I295" i="8"/>
  <c r="G296" i="8"/>
  <c r="H296" i="8"/>
  <c r="G297" i="8"/>
  <c r="G298" i="8"/>
  <c r="H298" i="8" s="1"/>
  <c r="G299" i="8"/>
  <c r="H299" i="8"/>
  <c r="G300" i="8"/>
  <c r="H300" i="8" s="1"/>
  <c r="G301" i="8"/>
  <c r="H301" i="8" s="1"/>
  <c r="G302" i="8"/>
  <c r="H302" i="8" s="1"/>
  <c r="G303" i="8"/>
  <c r="H303" i="8"/>
  <c r="G304" i="8"/>
  <c r="H304" i="8" s="1"/>
  <c r="G305" i="8"/>
  <c r="H305" i="8" s="1"/>
  <c r="G306" i="8"/>
  <c r="H306" i="8" s="1"/>
  <c r="G307" i="8"/>
  <c r="H307" i="8" s="1"/>
  <c r="Q307" i="8" s="1"/>
  <c r="G308" i="8"/>
  <c r="H308" i="8"/>
  <c r="G309" i="8"/>
  <c r="H309" i="8" s="1"/>
  <c r="G310" i="8"/>
  <c r="H310" i="8"/>
  <c r="G311" i="8"/>
  <c r="H311" i="8"/>
  <c r="G312" i="8"/>
  <c r="H312" i="8"/>
  <c r="I312" i="8" s="1"/>
  <c r="G313" i="8"/>
  <c r="H313" i="8"/>
  <c r="G314" i="8"/>
  <c r="H314" i="8"/>
  <c r="G315" i="8"/>
  <c r="H315" i="8"/>
  <c r="G316" i="8"/>
  <c r="H316" i="8" s="1"/>
  <c r="G317" i="8"/>
  <c r="H317" i="8" s="1"/>
  <c r="Q317" i="8" s="1"/>
  <c r="G318" i="8"/>
  <c r="H318" i="8" s="1"/>
  <c r="G319" i="8"/>
  <c r="H319" i="8"/>
  <c r="G320" i="8"/>
  <c r="H320" i="8" s="1"/>
  <c r="I320" i="8" s="1"/>
  <c r="G321" i="8"/>
  <c r="H321" i="8" s="1"/>
  <c r="G322" i="8"/>
  <c r="H322" i="8" s="1"/>
  <c r="G323" i="8"/>
  <c r="H323" i="8" s="1"/>
  <c r="G324" i="8"/>
  <c r="H324" i="8"/>
  <c r="G325" i="8"/>
  <c r="H325" i="8" s="1"/>
  <c r="G326" i="8"/>
  <c r="H326" i="8" s="1"/>
  <c r="G327" i="8"/>
  <c r="H327" i="8" s="1"/>
  <c r="G328" i="8"/>
  <c r="H328" i="8"/>
  <c r="G329" i="8"/>
  <c r="H329" i="8"/>
  <c r="G330" i="8"/>
  <c r="H330" i="8" s="1"/>
  <c r="G331" i="8"/>
  <c r="H331" i="8"/>
  <c r="G332" i="8"/>
  <c r="H332" i="8"/>
  <c r="G333" i="8"/>
  <c r="H333" i="8"/>
  <c r="I333" i="8" s="1"/>
  <c r="R333" i="8" s="1"/>
  <c r="G334" i="8"/>
  <c r="H334" i="8" s="1"/>
  <c r="G335" i="8"/>
  <c r="H335" i="8"/>
  <c r="G336" i="8"/>
  <c r="H336" i="8"/>
  <c r="I336" i="8" s="1"/>
  <c r="G337" i="8"/>
  <c r="H337" i="8"/>
  <c r="G338" i="8"/>
  <c r="H338" i="8" s="1"/>
  <c r="G339" i="8"/>
  <c r="H339" i="8"/>
  <c r="G340" i="8"/>
  <c r="H340" i="8" s="1"/>
  <c r="I340" i="8"/>
  <c r="G341" i="8"/>
  <c r="H341" i="8"/>
  <c r="G342" i="8"/>
  <c r="H342" i="8"/>
  <c r="G343" i="8"/>
  <c r="H343" i="8" s="1"/>
  <c r="G344" i="8"/>
  <c r="H344" i="8"/>
  <c r="I344" i="8"/>
  <c r="G345" i="8"/>
  <c r="H345" i="8"/>
  <c r="G346" i="8"/>
  <c r="H346" i="8" s="1"/>
  <c r="G347" i="8"/>
  <c r="H347" i="8" s="1"/>
  <c r="Q347" i="8" s="1"/>
  <c r="G348" i="8"/>
  <c r="H348" i="8" s="1"/>
  <c r="G349" i="8"/>
  <c r="H349" i="8"/>
  <c r="I349" i="8" s="1"/>
  <c r="R349" i="8" s="1"/>
  <c r="G350" i="8"/>
  <c r="H350" i="8" s="1"/>
  <c r="G351" i="8"/>
  <c r="H351" i="8" s="1"/>
  <c r="G352" i="8"/>
  <c r="H352" i="8"/>
  <c r="I352" i="8" s="1"/>
  <c r="R352" i="8" s="1"/>
  <c r="G353" i="8"/>
  <c r="H353" i="8" s="1"/>
  <c r="I353" i="8" s="1"/>
  <c r="R353" i="8" s="1"/>
  <c r="G354" i="8"/>
  <c r="H354" i="8" s="1"/>
  <c r="G355" i="8"/>
  <c r="H355" i="8"/>
  <c r="G356" i="8"/>
  <c r="H356" i="8" s="1"/>
  <c r="G357" i="8"/>
  <c r="H357" i="8"/>
  <c r="G358" i="8"/>
  <c r="H358" i="8"/>
  <c r="G359" i="8"/>
  <c r="H359" i="8" s="1"/>
  <c r="G360" i="8"/>
  <c r="H360" i="8"/>
  <c r="I360" i="8" s="1"/>
  <c r="R360" i="8" s="1"/>
  <c r="G361" i="8"/>
  <c r="H361" i="8" s="1"/>
  <c r="G362" i="8"/>
  <c r="H362" i="8" s="1"/>
  <c r="G363" i="8"/>
  <c r="H363" i="8"/>
  <c r="G364" i="8"/>
  <c r="H364" i="8"/>
  <c r="Q364" i="8" s="1"/>
  <c r="I364" i="8"/>
  <c r="R364" i="8" s="1"/>
  <c r="G365" i="8"/>
  <c r="H365" i="8" s="1"/>
  <c r="I365" i="8" s="1"/>
  <c r="G366" i="8"/>
  <c r="H366" i="8" s="1"/>
  <c r="G367" i="8"/>
  <c r="H367" i="8" s="1"/>
  <c r="G368" i="8"/>
  <c r="H368" i="8" s="1"/>
  <c r="G369" i="8"/>
  <c r="H369" i="8"/>
  <c r="G370" i="8"/>
  <c r="H370" i="8" s="1"/>
  <c r="G371" i="8"/>
  <c r="H371" i="8" s="1"/>
  <c r="D251" i="8"/>
  <c r="E251" i="8" s="1"/>
  <c r="D252" i="8"/>
  <c r="E252" i="8"/>
  <c r="D253" i="8"/>
  <c r="E253" i="8"/>
  <c r="D254" i="8"/>
  <c r="E254" i="8" s="1"/>
  <c r="D255" i="8"/>
  <c r="E255" i="8" s="1"/>
  <c r="D256" i="8"/>
  <c r="E256" i="8"/>
  <c r="D257" i="8"/>
  <c r="E257" i="8" s="1"/>
  <c r="D258" i="8"/>
  <c r="E258" i="8" s="1"/>
  <c r="D259" i="8"/>
  <c r="E259" i="8" s="1"/>
  <c r="D260" i="8"/>
  <c r="E260" i="8"/>
  <c r="D261" i="8"/>
  <c r="E261" i="8" s="1"/>
  <c r="D262" i="8"/>
  <c r="E262" i="8" s="1"/>
  <c r="D263" i="8"/>
  <c r="E263" i="8" s="1"/>
  <c r="D264" i="8"/>
  <c r="E264" i="8"/>
  <c r="D265" i="8"/>
  <c r="E265" i="8"/>
  <c r="D266" i="8"/>
  <c r="E266" i="8" s="1"/>
  <c r="D267" i="8"/>
  <c r="E267" i="8" s="1"/>
  <c r="D268" i="8"/>
  <c r="E268" i="8"/>
  <c r="D269" i="8"/>
  <c r="E269" i="8"/>
  <c r="D270" i="8"/>
  <c r="E270" i="8" s="1"/>
  <c r="D271" i="8"/>
  <c r="E271" i="8" s="1"/>
  <c r="D272" i="8"/>
  <c r="E272" i="8"/>
  <c r="D273" i="8"/>
  <c r="E273" i="8" s="1"/>
  <c r="D274" i="8"/>
  <c r="E274" i="8" s="1"/>
  <c r="D275" i="8"/>
  <c r="E275" i="8" s="1"/>
  <c r="D276" i="8"/>
  <c r="E276" i="8"/>
  <c r="D277" i="8"/>
  <c r="E277" i="8" s="1"/>
  <c r="D278" i="8"/>
  <c r="E278" i="8" s="1"/>
  <c r="D279" i="8"/>
  <c r="E279" i="8" s="1"/>
  <c r="D280" i="8"/>
  <c r="E280" i="8"/>
  <c r="D281" i="8"/>
  <c r="E281" i="8"/>
  <c r="D282" i="8"/>
  <c r="E282" i="8" s="1"/>
  <c r="D283" i="8"/>
  <c r="E283" i="8" s="1"/>
  <c r="D284" i="8"/>
  <c r="E284" i="8"/>
  <c r="D285" i="8"/>
  <c r="E285" i="8" s="1"/>
  <c r="D286" i="8"/>
  <c r="E286" i="8" s="1"/>
  <c r="D287" i="8"/>
  <c r="E287" i="8" s="1"/>
  <c r="D288" i="8"/>
  <c r="E288" i="8"/>
  <c r="D289" i="8"/>
  <c r="E289" i="8" s="1"/>
  <c r="D290" i="8"/>
  <c r="E290" i="8" s="1"/>
  <c r="D291" i="8"/>
  <c r="E291" i="8" s="1"/>
  <c r="D292" i="8"/>
  <c r="E292" i="8"/>
  <c r="D293" i="8"/>
  <c r="E293" i="8" s="1"/>
  <c r="D294" i="8"/>
  <c r="E294" i="8" s="1"/>
  <c r="D295" i="8"/>
  <c r="E295" i="8" s="1"/>
  <c r="D296" i="8"/>
  <c r="E296" i="8"/>
  <c r="D297" i="8"/>
  <c r="E297" i="8" s="1"/>
  <c r="D298" i="8"/>
  <c r="E298" i="8" s="1"/>
  <c r="D299" i="8"/>
  <c r="E299" i="8" s="1"/>
  <c r="D300" i="8"/>
  <c r="E300" i="8"/>
  <c r="D301" i="8"/>
  <c r="E301" i="8" s="1"/>
  <c r="D302" i="8"/>
  <c r="E302" i="8" s="1"/>
  <c r="D303" i="8"/>
  <c r="E303" i="8" s="1"/>
  <c r="D304" i="8"/>
  <c r="E304" i="8"/>
  <c r="D305" i="8"/>
  <c r="E305" i="8" s="1"/>
  <c r="D306" i="8"/>
  <c r="E306" i="8" s="1"/>
  <c r="D307" i="8"/>
  <c r="E307" i="8" s="1"/>
  <c r="D308" i="8"/>
  <c r="E308" i="8"/>
  <c r="D309" i="8"/>
  <c r="E309" i="8" s="1"/>
  <c r="D310" i="8"/>
  <c r="E310" i="8" s="1"/>
  <c r="D311" i="8"/>
  <c r="E311" i="8" s="1"/>
  <c r="D312" i="8"/>
  <c r="E312" i="8"/>
  <c r="D313" i="8"/>
  <c r="E313" i="8" s="1"/>
  <c r="D314" i="8"/>
  <c r="E314" i="8" s="1"/>
  <c r="D315" i="8"/>
  <c r="E315" i="8" s="1"/>
  <c r="D316" i="8"/>
  <c r="E316" i="8"/>
  <c r="D317" i="8"/>
  <c r="E317" i="8"/>
  <c r="D318" i="8"/>
  <c r="E318" i="8" s="1"/>
  <c r="D319" i="8"/>
  <c r="E319" i="8" s="1"/>
  <c r="D320" i="8"/>
  <c r="E320" i="8"/>
  <c r="D321" i="8"/>
  <c r="E321" i="8" s="1"/>
  <c r="D322" i="8"/>
  <c r="E322" i="8" s="1"/>
  <c r="D323" i="8"/>
  <c r="E323" i="8" s="1"/>
  <c r="D324" i="8"/>
  <c r="E324" i="8"/>
  <c r="D325" i="8"/>
  <c r="E325" i="8" s="1"/>
  <c r="D326" i="8"/>
  <c r="E326" i="8" s="1"/>
  <c r="D327" i="8"/>
  <c r="E327" i="8" s="1"/>
  <c r="D328" i="8"/>
  <c r="E328" i="8"/>
  <c r="D329" i="8"/>
  <c r="E329" i="8"/>
  <c r="D330" i="8"/>
  <c r="E330" i="8" s="1"/>
  <c r="D331" i="8"/>
  <c r="E331" i="8" s="1"/>
  <c r="D332" i="8"/>
  <c r="E332" i="8"/>
  <c r="D333" i="8"/>
  <c r="E333" i="8"/>
  <c r="D334" i="8"/>
  <c r="E334" i="8" s="1"/>
  <c r="D335" i="8"/>
  <c r="E335" i="8" s="1"/>
  <c r="D336" i="8"/>
  <c r="E336" i="8"/>
  <c r="D337" i="8"/>
  <c r="E337" i="8" s="1"/>
  <c r="D338" i="8"/>
  <c r="E338" i="8" s="1"/>
  <c r="D339" i="8"/>
  <c r="E339" i="8" s="1"/>
  <c r="D340" i="8"/>
  <c r="E340" i="8"/>
  <c r="D341" i="8"/>
  <c r="E341" i="8" s="1"/>
  <c r="D342" i="8"/>
  <c r="E342" i="8" s="1"/>
  <c r="D343" i="8"/>
  <c r="E343" i="8" s="1"/>
  <c r="D344" i="8"/>
  <c r="E344" i="8"/>
  <c r="D345" i="8"/>
  <c r="E345" i="8"/>
  <c r="D346" i="8"/>
  <c r="E346" i="8" s="1"/>
  <c r="D347" i="8"/>
  <c r="E347" i="8" s="1"/>
  <c r="D348" i="8"/>
  <c r="E348" i="8"/>
  <c r="D349" i="8"/>
  <c r="E349" i="8" s="1"/>
  <c r="D350" i="8"/>
  <c r="E350" i="8" s="1"/>
  <c r="D351" i="8"/>
  <c r="E351" i="8" s="1"/>
  <c r="D352" i="8"/>
  <c r="E352" i="8"/>
  <c r="D353" i="8"/>
  <c r="E353" i="8" s="1"/>
  <c r="D354" i="8"/>
  <c r="E354" i="8" s="1"/>
  <c r="D355" i="8"/>
  <c r="E355" i="8" s="1"/>
  <c r="D356" i="8"/>
  <c r="E356" i="8"/>
  <c r="D357" i="8"/>
  <c r="E357" i="8" s="1"/>
  <c r="D358" i="8"/>
  <c r="E358" i="8" s="1"/>
  <c r="D359" i="8"/>
  <c r="E359" i="8" s="1"/>
  <c r="D360" i="8"/>
  <c r="E360" i="8"/>
  <c r="D361" i="8"/>
  <c r="E361" i="8" s="1"/>
  <c r="D362" i="8"/>
  <c r="E362" i="8" s="1"/>
  <c r="D363" i="8"/>
  <c r="E363" i="8" s="1"/>
  <c r="D364" i="8"/>
  <c r="E364" i="8"/>
  <c r="D365" i="8"/>
  <c r="E365" i="8" s="1"/>
  <c r="D366" i="8"/>
  <c r="E366" i="8" s="1"/>
  <c r="D367" i="8"/>
  <c r="E367" i="8" s="1"/>
  <c r="D368" i="8"/>
  <c r="E368" i="8"/>
  <c r="D369" i="8"/>
  <c r="E369" i="8" s="1"/>
  <c r="D370" i="8"/>
  <c r="E370" i="8" s="1"/>
  <c r="D371" i="8"/>
  <c r="E371" i="8" s="1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G250" i="8"/>
  <c r="H250" i="8" s="1"/>
  <c r="I250" i="8" s="1"/>
  <c r="D250" i="8"/>
  <c r="E250" i="8" s="1"/>
  <c r="B250" i="8"/>
  <c r="G126" i="8"/>
  <c r="H126" i="8" s="1"/>
  <c r="I126" i="8" s="1"/>
  <c r="R402" i="8" s="1"/>
  <c r="G127" i="8"/>
  <c r="H127" i="8"/>
  <c r="G128" i="8"/>
  <c r="H128" i="8"/>
  <c r="I128" i="8" s="1"/>
  <c r="G129" i="8"/>
  <c r="H129" i="8"/>
  <c r="I129" i="8"/>
  <c r="G130" i="8"/>
  <c r="H130" i="8"/>
  <c r="I130" i="8" s="1"/>
  <c r="R406" i="8" s="1"/>
  <c r="G131" i="8"/>
  <c r="H131" i="8" s="1"/>
  <c r="I131" i="8" s="1"/>
  <c r="R407" i="8" s="1"/>
  <c r="G132" i="8"/>
  <c r="H132" i="8" s="1"/>
  <c r="I132" i="8"/>
  <c r="G133" i="8"/>
  <c r="H133" i="8"/>
  <c r="I133" i="8" s="1"/>
  <c r="G134" i="8"/>
  <c r="H134" i="8"/>
  <c r="I134" i="8" s="1"/>
  <c r="G135" i="8"/>
  <c r="H135" i="8" s="1"/>
  <c r="I135" i="8" s="1"/>
  <c r="G136" i="8"/>
  <c r="H136" i="8" s="1"/>
  <c r="I136" i="8" s="1"/>
  <c r="R412" i="8" s="1"/>
  <c r="G137" i="8"/>
  <c r="H137" i="8"/>
  <c r="I137" i="8" s="1"/>
  <c r="G138" i="8"/>
  <c r="H138" i="8" s="1"/>
  <c r="I138" i="8" s="1"/>
  <c r="G139" i="8"/>
  <c r="H139" i="8" s="1"/>
  <c r="I139" i="8"/>
  <c r="G140" i="8"/>
  <c r="H140" i="8"/>
  <c r="I140" i="8" s="1"/>
  <c r="G141" i="8"/>
  <c r="H141" i="8"/>
  <c r="I141" i="8" s="1"/>
  <c r="G142" i="8"/>
  <c r="H142" i="8"/>
  <c r="I142" i="8"/>
  <c r="G143" i="8"/>
  <c r="H143" i="8"/>
  <c r="I143" i="8" s="1"/>
  <c r="G144" i="8"/>
  <c r="H144" i="8" s="1"/>
  <c r="I144" i="8" s="1"/>
  <c r="G145" i="8"/>
  <c r="H145" i="8" s="1"/>
  <c r="I145" i="8" s="1"/>
  <c r="G146" i="8"/>
  <c r="H146" i="8" s="1"/>
  <c r="I146" i="8" s="1"/>
  <c r="G147" i="8"/>
  <c r="H147" i="8" s="1"/>
  <c r="I147" i="8" s="1"/>
  <c r="G148" i="8"/>
  <c r="H148" i="8"/>
  <c r="I148" i="8"/>
  <c r="G149" i="8"/>
  <c r="H149" i="8"/>
  <c r="I149" i="8" s="1"/>
  <c r="G150" i="8"/>
  <c r="H150" i="8"/>
  <c r="I150" i="8" s="1"/>
  <c r="G151" i="8"/>
  <c r="H151" i="8" s="1"/>
  <c r="I151" i="8" s="1"/>
  <c r="G154" i="8"/>
  <c r="H154" i="8" s="1"/>
  <c r="I154" i="8" s="1"/>
  <c r="G155" i="8"/>
  <c r="H155" i="8" s="1"/>
  <c r="I155" i="8" s="1"/>
  <c r="G156" i="8"/>
  <c r="H156" i="8" s="1"/>
  <c r="I156" i="8" s="1"/>
  <c r="G157" i="8"/>
  <c r="H157" i="8" s="1"/>
  <c r="I157" i="8"/>
  <c r="G158" i="8"/>
  <c r="H158" i="8"/>
  <c r="I158" i="8" s="1"/>
  <c r="G159" i="8"/>
  <c r="H159" i="8"/>
  <c r="I159" i="8" s="1"/>
  <c r="G160" i="8"/>
  <c r="H160" i="8"/>
  <c r="I160" i="8"/>
  <c r="G161" i="8"/>
  <c r="H161" i="8"/>
  <c r="I161" i="8" s="1"/>
  <c r="G162" i="8"/>
  <c r="H162" i="8" s="1"/>
  <c r="I162" i="8" s="1"/>
  <c r="G163" i="8"/>
  <c r="H163" i="8" s="1"/>
  <c r="I163" i="8" s="1"/>
  <c r="G164" i="8"/>
  <c r="H164" i="8" s="1"/>
  <c r="I164" i="8" s="1"/>
  <c r="G165" i="8"/>
  <c r="H165" i="8" s="1"/>
  <c r="I165" i="8"/>
  <c r="G166" i="8"/>
  <c r="H166" i="8"/>
  <c r="I166" i="8" s="1"/>
  <c r="G167" i="8"/>
  <c r="H167" i="8"/>
  <c r="I167" i="8" s="1"/>
  <c r="G168" i="8"/>
  <c r="H168" i="8"/>
  <c r="I168" i="8" s="1"/>
  <c r="G169" i="8"/>
  <c r="H169" i="8" s="1"/>
  <c r="I169" i="8" s="1"/>
  <c r="G170" i="8"/>
  <c r="H170" i="8" s="1"/>
  <c r="I170" i="8" s="1"/>
  <c r="G171" i="8"/>
  <c r="H171" i="8"/>
  <c r="I171" i="8" s="1"/>
  <c r="G172" i="8"/>
  <c r="H172" i="8" s="1"/>
  <c r="I172" i="8" s="1"/>
  <c r="G174" i="8"/>
  <c r="H174" i="8" s="1"/>
  <c r="I174" i="8" s="1"/>
  <c r="G175" i="8"/>
  <c r="H175" i="8" s="1"/>
  <c r="I175" i="8" s="1"/>
  <c r="G176" i="8"/>
  <c r="H176" i="8"/>
  <c r="I176" i="8" s="1"/>
  <c r="G177" i="8"/>
  <c r="H177" i="8"/>
  <c r="I177" i="8"/>
  <c r="G178" i="8"/>
  <c r="H178" i="8" s="1"/>
  <c r="I178" i="8" s="1"/>
  <c r="G179" i="8"/>
  <c r="H179" i="8" s="1"/>
  <c r="I179" i="8" s="1"/>
  <c r="G180" i="8"/>
  <c r="H180" i="8" s="1"/>
  <c r="I180" i="8" s="1"/>
  <c r="G181" i="8"/>
  <c r="H181" i="8" s="1"/>
  <c r="I181" i="8" s="1"/>
  <c r="G182" i="8"/>
  <c r="H182" i="8" s="1"/>
  <c r="I182" i="8" s="1"/>
  <c r="G183" i="8"/>
  <c r="H183" i="8" s="1"/>
  <c r="I183" i="8" s="1"/>
  <c r="G184" i="8"/>
  <c r="H184" i="8"/>
  <c r="I184" i="8" s="1"/>
  <c r="G185" i="8"/>
  <c r="H185" i="8"/>
  <c r="I185" i="8"/>
  <c r="G186" i="8"/>
  <c r="H186" i="8" s="1"/>
  <c r="I186" i="8" s="1"/>
  <c r="G187" i="8"/>
  <c r="H187" i="8" s="1"/>
  <c r="I187" i="8" s="1"/>
  <c r="G188" i="8"/>
  <c r="H188" i="8"/>
  <c r="I188" i="8" s="1"/>
  <c r="G189" i="8"/>
  <c r="H189" i="8" s="1"/>
  <c r="I189" i="8" s="1"/>
  <c r="G190" i="8"/>
  <c r="H190" i="8" s="1"/>
  <c r="I190" i="8" s="1"/>
  <c r="G191" i="8"/>
  <c r="H191" i="8"/>
  <c r="I191" i="8" s="1"/>
  <c r="G192" i="8"/>
  <c r="H192" i="8"/>
  <c r="I192" i="8" s="1"/>
  <c r="G193" i="8"/>
  <c r="H193" i="8"/>
  <c r="I193" i="8" s="1"/>
  <c r="G194" i="8"/>
  <c r="H194" i="8"/>
  <c r="I194" i="8" s="1"/>
  <c r="G195" i="8"/>
  <c r="H195" i="8" s="1"/>
  <c r="I195" i="8" s="1"/>
  <c r="G196" i="8"/>
  <c r="H196" i="8" s="1"/>
  <c r="I196" i="8" s="1"/>
  <c r="G197" i="8"/>
  <c r="H197" i="8" s="1"/>
  <c r="I197" i="8" s="1"/>
  <c r="G198" i="8"/>
  <c r="H198" i="8" s="1"/>
  <c r="I198" i="8" s="1"/>
  <c r="G199" i="8"/>
  <c r="H199" i="8" s="1"/>
  <c r="I199" i="8" s="1"/>
  <c r="G201" i="8"/>
  <c r="H201" i="8"/>
  <c r="I201" i="8" s="1"/>
  <c r="G202" i="8"/>
  <c r="H202" i="8"/>
  <c r="I202" i="8" s="1"/>
  <c r="G203" i="8"/>
  <c r="H203" i="8" s="1"/>
  <c r="I203" i="8" s="1"/>
  <c r="G204" i="8"/>
  <c r="H204" i="8" s="1"/>
  <c r="I204" i="8" s="1"/>
  <c r="G205" i="8"/>
  <c r="H205" i="8" s="1"/>
  <c r="I205" i="8" s="1"/>
  <c r="G206" i="8"/>
  <c r="H206" i="8" s="1"/>
  <c r="I206" i="8" s="1"/>
  <c r="G207" i="8"/>
  <c r="H207" i="8" s="1"/>
  <c r="I207" i="8"/>
  <c r="G208" i="8"/>
  <c r="H208" i="8"/>
  <c r="I208" i="8"/>
  <c r="G209" i="8"/>
  <c r="H209" i="8"/>
  <c r="I209" i="8" s="1"/>
  <c r="G210" i="8"/>
  <c r="H210" i="8"/>
  <c r="I210" i="8"/>
  <c r="G211" i="8"/>
  <c r="H211" i="8"/>
  <c r="I211" i="8" s="1"/>
  <c r="G212" i="8"/>
  <c r="H212" i="8" s="1"/>
  <c r="I212" i="8" s="1"/>
  <c r="G213" i="8"/>
  <c r="H213" i="8"/>
  <c r="I213" i="8" s="1"/>
  <c r="G214" i="8"/>
  <c r="H214" i="8" s="1"/>
  <c r="I214" i="8" s="1"/>
  <c r="G215" i="8"/>
  <c r="H215" i="8" s="1"/>
  <c r="I215" i="8" s="1"/>
  <c r="G216" i="8"/>
  <c r="H216" i="8"/>
  <c r="I216" i="8" s="1"/>
  <c r="G217" i="8"/>
  <c r="H217" i="8"/>
  <c r="I217" i="8" s="1"/>
  <c r="G218" i="8"/>
  <c r="H218" i="8"/>
  <c r="I218" i="8" s="1"/>
  <c r="G219" i="8"/>
  <c r="H219" i="8"/>
  <c r="I219" i="8" s="1"/>
  <c r="G220" i="8"/>
  <c r="H220" i="8" s="1"/>
  <c r="I220" i="8" s="1"/>
  <c r="G221" i="8"/>
  <c r="H221" i="8" s="1"/>
  <c r="I221" i="8" s="1"/>
  <c r="G222" i="8"/>
  <c r="H222" i="8" s="1"/>
  <c r="I222" i="8" s="1"/>
  <c r="G223" i="8"/>
  <c r="H223" i="8" s="1"/>
  <c r="I223" i="8"/>
  <c r="G224" i="8"/>
  <c r="H224" i="8" s="1"/>
  <c r="I224" i="8" s="1"/>
  <c r="G225" i="8"/>
  <c r="H225" i="8"/>
  <c r="I225" i="8" s="1"/>
  <c r="G226" i="8"/>
  <c r="H226" i="8"/>
  <c r="I226" i="8"/>
  <c r="G227" i="8"/>
  <c r="H227" i="8" s="1"/>
  <c r="I227" i="8" s="1"/>
  <c r="G228" i="8"/>
  <c r="H228" i="8" s="1"/>
  <c r="I228" i="8" s="1"/>
  <c r="G229" i="8"/>
  <c r="H229" i="8" s="1"/>
  <c r="I229" i="8" s="1"/>
  <c r="G230" i="8"/>
  <c r="H230" i="8" s="1"/>
  <c r="I230" i="8" s="1"/>
  <c r="G231" i="8"/>
  <c r="H231" i="8" s="1"/>
  <c r="I231" i="8" s="1"/>
  <c r="G232" i="8"/>
  <c r="H232" i="8"/>
  <c r="I232" i="8" s="1"/>
  <c r="G233" i="8"/>
  <c r="H233" i="8"/>
  <c r="I233" i="8" s="1"/>
  <c r="G234" i="8"/>
  <c r="H234" i="8"/>
  <c r="I234" i="8"/>
  <c r="G235" i="8"/>
  <c r="H235" i="8"/>
  <c r="I235" i="8" s="1"/>
  <c r="G236" i="8"/>
  <c r="H236" i="8" s="1"/>
  <c r="I236" i="8" s="1"/>
  <c r="G237" i="8"/>
  <c r="H237" i="8"/>
  <c r="I237" i="8" s="1"/>
  <c r="G238" i="8"/>
  <c r="H238" i="8" s="1"/>
  <c r="I238" i="8" s="1"/>
  <c r="G239" i="8"/>
  <c r="H239" i="8" s="1"/>
  <c r="I239" i="8"/>
  <c r="G240" i="8"/>
  <c r="H240" i="8" s="1"/>
  <c r="I240" i="8" s="1"/>
  <c r="G241" i="8"/>
  <c r="H241" i="8"/>
  <c r="I241" i="8" s="1"/>
  <c r="G242" i="8"/>
  <c r="H242" i="8"/>
  <c r="I242" i="8"/>
  <c r="G243" i="8"/>
  <c r="H243" i="8" s="1"/>
  <c r="I243" i="8" s="1"/>
  <c r="G244" i="8"/>
  <c r="H244" i="8" s="1"/>
  <c r="I244" i="8" s="1"/>
  <c r="G245" i="8"/>
  <c r="H245" i="8" s="1"/>
  <c r="I245" i="8"/>
  <c r="G246" i="8"/>
  <c r="H246" i="8" s="1"/>
  <c r="I246" i="8" s="1"/>
  <c r="G247" i="8"/>
  <c r="H247" i="8" s="1"/>
  <c r="I247" i="8"/>
  <c r="G200" i="8"/>
  <c r="H200" i="8" s="1"/>
  <c r="G152" i="8"/>
  <c r="G153" i="8"/>
  <c r="G173" i="8"/>
  <c r="D127" i="8"/>
  <c r="E127" i="8" s="1"/>
  <c r="D128" i="8"/>
  <c r="E128" i="8" s="1"/>
  <c r="D129" i="8"/>
  <c r="E129" i="8" s="1"/>
  <c r="D130" i="8"/>
  <c r="E130" i="8"/>
  <c r="D131" i="8"/>
  <c r="E131" i="8" s="1"/>
  <c r="D132" i="8"/>
  <c r="E132" i="8"/>
  <c r="D133" i="8"/>
  <c r="E133" i="8" s="1"/>
  <c r="D134" i="8"/>
  <c r="E134" i="8"/>
  <c r="D135" i="8"/>
  <c r="E135" i="8" s="1"/>
  <c r="D136" i="8"/>
  <c r="E136" i="8"/>
  <c r="D137" i="8"/>
  <c r="E137" i="8"/>
  <c r="D138" i="8"/>
  <c r="E138" i="8"/>
  <c r="D139" i="8"/>
  <c r="E139" i="8" s="1"/>
  <c r="D140" i="8"/>
  <c r="E140" i="8"/>
  <c r="D141" i="8"/>
  <c r="E141" i="8" s="1"/>
  <c r="D142" i="8"/>
  <c r="E142" i="8"/>
  <c r="D143" i="8"/>
  <c r="E143" i="8" s="1"/>
  <c r="D144" i="8"/>
  <c r="E144" i="8" s="1"/>
  <c r="D145" i="8"/>
  <c r="E145" i="8" s="1"/>
  <c r="D146" i="8"/>
  <c r="E146" i="8"/>
  <c r="D147" i="8"/>
  <c r="E147" i="8" s="1"/>
  <c r="D148" i="8"/>
  <c r="E148" i="8"/>
  <c r="D149" i="8"/>
  <c r="E149" i="8"/>
  <c r="D150" i="8"/>
  <c r="E150" i="8"/>
  <c r="D151" i="8"/>
  <c r="E151" i="8" s="1"/>
  <c r="D152" i="8"/>
  <c r="E152" i="8" s="1"/>
  <c r="D153" i="8"/>
  <c r="E153" i="8" s="1"/>
  <c r="D154" i="8"/>
  <c r="E154" i="8"/>
  <c r="D155" i="8"/>
  <c r="E155" i="8" s="1"/>
  <c r="D156" i="8"/>
  <c r="E156" i="8" s="1"/>
  <c r="D157" i="8"/>
  <c r="E157" i="8"/>
  <c r="D158" i="8"/>
  <c r="E158" i="8"/>
  <c r="D159" i="8"/>
  <c r="E159" i="8" s="1"/>
  <c r="D160" i="8"/>
  <c r="E160" i="8"/>
  <c r="D161" i="8"/>
  <c r="E161" i="8" s="1"/>
  <c r="D162" i="8"/>
  <c r="E162" i="8"/>
  <c r="D163" i="8"/>
  <c r="E163" i="8" s="1"/>
  <c r="D164" i="8"/>
  <c r="E164" i="8" s="1"/>
  <c r="D165" i="8"/>
  <c r="E165" i="8" s="1"/>
  <c r="D166" i="8"/>
  <c r="E166" i="8"/>
  <c r="D167" i="8"/>
  <c r="E167" i="8" s="1"/>
  <c r="D168" i="8"/>
  <c r="E168" i="8"/>
  <c r="D169" i="8"/>
  <c r="E169" i="8" s="1"/>
  <c r="D170" i="8"/>
  <c r="E170" i="8"/>
  <c r="D171" i="8"/>
  <c r="E171" i="8" s="1"/>
  <c r="D172" i="8"/>
  <c r="E172" i="8"/>
  <c r="D173" i="8"/>
  <c r="E173" i="8"/>
  <c r="D174" i="8"/>
  <c r="E174" i="8"/>
  <c r="D175" i="8"/>
  <c r="E175" i="8" s="1"/>
  <c r="D176" i="8"/>
  <c r="E176" i="8" s="1"/>
  <c r="D177" i="8"/>
  <c r="E177" i="8" s="1"/>
  <c r="D178" i="8"/>
  <c r="E178" i="8"/>
  <c r="D179" i="8"/>
  <c r="E179" i="8" s="1"/>
  <c r="D180" i="8"/>
  <c r="E180" i="8"/>
  <c r="D181" i="8"/>
  <c r="E181" i="8"/>
  <c r="D182" i="8"/>
  <c r="E182" i="8"/>
  <c r="D183" i="8"/>
  <c r="E183" i="8" s="1"/>
  <c r="D184" i="8"/>
  <c r="E184" i="8" s="1"/>
  <c r="D185" i="8"/>
  <c r="E185" i="8" s="1"/>
  <c r="D186" i="8"/>
  <c r="E186" i="8"/>
  <c r="D187" i="8"/>
  <c r="E187" i="8" s="1"/>
  <c r="D188" i="8"/>
  <c r="E188" i="8" s="1"/>
  <c r="D189" i="8"/>
  <c r="E189" i="8"/>
  <c r="D190" i="8"/>
  <c r="E190" i="8"/>
  <c r="D191" i="8"/>
  <c r="E191" i="8" s="1"/>
  <c r="D192" i="8"/>
  <c r="E192" i="8"/>
  <c r="D193" i="8"/>
  <c r="E193" i="8" s="1"/>
  <c r="D194" i="8"/>
  <c r="E194" i="8"/>
  <c r="D195" i="8"/>
  <c r="E195" i="8" s="1"/>
  <c r="D196" i="8"/>
  <c r="E196" i="8"/>
  <c r="D197" i="8"/>
  <c r="E197" i="8" s="1"/>
  <c r="D198" i="8"/>
  <c r="E198" i="8"/>
  <c r="D199" i="8"/>
  <c r="E199" i="8" s="1"/>
  <c r="D200" i="8"/>
  <c r="E200" i="8" s="1"/>
  <c r="D201" i="8"/>
  <c r="E201" i="8"/>
  <c r="D202" i="8"/>
  <c r="E202" i="8"/>
  <c r="D203" i="8"/>
  <c r="E203" i="8" s="1"/>
  <c r="D204" i="8"/>
  <c r="E204" i="8"/>
  <c r="D205" i="8"/>
  <c r="E205" i="8"/>
  <c r="D206" i="8"/>
  <c r="E206" i="8"/>
  <c r="D207" i="8"/>
  <c r="E207" i="8" s="1"/>
  <c r="D208" i="8"/>
  <c r="E208" i="8" s="1"/>
  <c r="D209" i="8"/>
  <c r="E209" i="8"/>
  <c r="D210" i="8"/>
  <c r="E210" i="8"/>
  <c r="D211" i="8"/>
  <c r="E211" i="8" s="1"/>
  <c r="D212" i="8"/>
  <c r="E212" i="8"/>
  <c r="D213" i="8"/>
  <c r="E213" i="8"/>
  <c r="D214" i="8"/>
  <c r="E214" i="8"/>
  <c r="D215" i="8"/>
  <c r="E215" i="8" s="1"/>
  <c r="D216" i="8"/>
  <c r="E216" i="8" s="1"/>
  <c r="D217" i="8"/>
  <c r="E217" i="8" s="1"/>
  <c r="D218" i="8"/>
  <c r="E218" i="8"/>
  <c r="D219" i="8"/>
  <c r="E219" i="8" s="1"/>
  <c r="D220" i="8"/>
  <c r="E220" i="8" s="1"/>
  <c r="D221" i="8"/>
  <c r="E221" i="8"/>
  <c r="D222" i="8"/>
  <c r="E222" i="8"/>
  <c r="D223" i="8"/>
  <c r="E223" i="8" s="1"/>
  <c r="D224" i="8"/>
  <c r="E224" i="8" s="1"/>
  <c r="D225" i="8"/>
  <c r="E225" i="8" s="1"/>
  <c r="D226" i="8"/>
  <c r="E226" i="8"/>
  <c r="D227" i="8"/>
  <c r="E227" i="8" s="1"/>
  <c r="D228" i="8"/>
  <c r="E228" i="8"/>
  <c r="D229" i="8"/>
  <c r="E229" i="8" s="1"/>
  <c r="D230" i="8"/>
  <c r="E230" i="8"/>
  <c r="D231" i="8"/>
  <c r="E231" i="8" s="1"/>
  <c r="D232" i="8"/>
  <c r="E232" i="8"/>
  <c r="D233" i="8"/>
  <c r="E233" i="8"/>
  <c r="D234" i="8"/>
  <c r="E234" i="8"/>
  <c r="D235" i="8"/>
  <c r="E235" i="8" s="1"/>
  <c r="D236" i="8"/>
  <c r="E236" i="8"/>
  <c r="D237" i="8"/>
  <c r="E237" i="8" s="1"/>
  <c r="D238" i="8"/>
  <c r="E238" i="8"/>
  <c r="D239" i="8"/>
  <c r="E239" i="8" s="1"/>
  <c r="D240" i="8"/>
  <c r="E240" i="8" s="1"/>
  <c r="D241" i="8"/>
  <c r="E241" i="8"/>
  <c r="D242" i="8"/>
  <c r="E242" i="8"/>
  <c r="D243" i="8"/>
  <c r="E243" i="8" s="1"/>
  <c r="D244" i="8"/>
  <c r="E244" i="8"/>
  <c r="D245" i="8"/>
  <c r="E245" i="8"/>
  <c r="D246" i="8"/>
  <c r="E246" i="8"/>
  <c r="D247" i="8"/>
  <c r="E247" i="8" s="1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D126" i="8"/>
  <c r="E126" i="8"/>
  <c r="B126" i="8"/>
  <c r="E124" i="8"/>
  <c r="I5" i="4"/>
  <c r="I4" i="4"/>
  <c r="G2" i="8"/>
  <c r="H2" i="8"/>
  <c r="I2" i="8" s="1"/>
  <c r="G3" i="8"/>
  <c r="H3" i="8" s="1"/>
  <c r="G4" i="8"/>
  <c r="H4" i="8" s="1"/>
  <c r="I4" i="8"/>
  <c r="G5" i="8"/>
  <c r="H5" i="8"/>
  <c r="I5" i="8" s="1"/>
  <c r="G6" i="8"/>
  <c r="H6" i="8"/>
  <c r="I6" i="8" s="1"/>
  <c r="G7" i="8"/>
  <c r="H7" i="8"/>
  <c r="I7" i="8" s="1"/>
  <c r="G8" i="8"/>
  <c r="H8" i="8" s="1"/>
  <c r="I8" i="8" s="1"/>
  <c r="G9" i="8"/>
  <c r="H9" i="8" s="1"/>
  <c r="I9" i="8" s="1"/>
  <c r="G10" i="8"/>
  <c r="H10" i="8"/>
  <c r="I10" i="8" s="1"/>
  <c r="G11" i="8"/>
  <c r="H11" i="8" s="1"/>
  <c r="I11" i="8" s="1"/>
  <c r="G12" i="8"/>
  <c r="H12" i="8"/>
  <c r="I12" i="8"/>
  <c r="G13" i="8"/>
  <c r="H13" i="8" s="1"/>
  <c r="I13" i="8" s="1"/>
  <c r="G14" i="8"/>
  <c r="H14" i="8" s="1"/>
  <c r="I14" i="8" s="1"/>
  <c r="G15" i="8"/>
  <c r="H15" i="8"/>
  <c r="I15" i="8"/>
  <c r="G16" i="8"/>
  <c r="H16" i="8" s="1"/>
  <c r="I16" i="8" s="1"/>
  <c r="G17" i="8"/>
  <c r="H17" i="8" s="1"/>
  <c r="I17" i="8" s="1"/>
  <c r="G18" i="8"/>
  <c r="H18" i="8"/>
  <c r="I18" i="8" s="1"/>
  <c r="G19" i="8"/>
  <c r="H19" i="8"/>
  <c r="I19" i="8" s="1"/>
  <c r="G20" i="8"/>
  <c r="H20" i="8"/>
  <c r="I20" i="8" s="1"/>
  <c r="G21" i="8"/>
  <c r="H21" i="8" s="1"/>
  <c r="G22" i="8"/>
  <c r="H22" i="8" s="1"/>
  <c r="I22" i="8" s="1"/>
  <c r="G23" i="8"/>
  <c r="H23" i="8"/>
  <c r="I23" i="8"/>
  <c r="G24" i="8"/>
  <c r="H24" i="8" s="1"/>
  <c r="G25" i="8"/>
  <c r="H25" i="8" s="1"/>
  <c r="I25" i="8" s="1"/>
  <c r="G26" i="8"/>
  <c r="H26" i="8"/>
  <c r="I26" i="8" s="1"/>
  <c r="G27" i="8"/>
  <c r="H27" i="8"/>
  <c r="I27" i="8" s="1"/>
  <c r="G30" i="8"/>
  <c r="H30" i="8"/>
  <c r="I30" i="8" s="1"/>
  <c r="G31" i="8"/>
  <c r="H31" i="8"/>
  <c r="I31" i="8" s="1"/>
  <c r="G32" i="8"/>
  <c r="H32" i="8" s="1"/>
  <c r="I32" i="8" s="1"/>
  <c r="G33" i="8"/>
  <c r="H33" i="8" s="1"/>
  <c r="I33" i="8" s="1"/>
  <c r="G34" i="8"/>
  <c r="H34" i="8" s="1"/>
  <c r="I34" i="8" s="1"/>
  <c r="G35" i="8"/>
  <c r="H35" i="8" s="1"/>
  <c r="I35" i="8" s="1"/>
  <c r="G36" i="8"/>
  <c r="H36" i="8" s="1"/>
  <c r="G37" i="8"/>
  <c r="H37" i="8"/>
  <c r="I37" i="8" s="1"/>
  <c r="G38" i="8"/>
  <c r="H38" i="8"/>
  <c r="I38" i="8" s="1"/>
  <c r="G39" i="8"/>
  <c r="H39" i="8" s="1"/>
  <c r="I39" i="8" s="1"/>
  <c r="G40" i="8"/>
  <c r="H40" i="8" s="1"/>
  <c r="I40" i="8" s="1"/>
  <c r="R316" i="8" s="1"/>
  <c r="G41" i="8"/>
  <c r="H41" i="8" s="1"/>
  <c r="I41" i="8" s="1"/>
  <c r="G42" i="8"/>
  <c r="H42" i="8" s="1"/>
  <c r="I42" i="8" s="1"/>
  <c r="G43" i="8"/>
  <c r="H43" i="8" s="1"/>
  <c r="I43" i="8"/>
  <c r="G44" i="8"/>
  <c r="H44" i="8"/>
  <c r="I44" i="8"/>
  <c r="G45" i="8"/>
  <c r="H45" i="8"/>
  <c r="I45" i="8" s="1"/>
  <c r="G46" i="8"/>
  <c r="H46" i="8"/>
  <c r="I46" i="8"/>
  <c r="G47" i="8"/>
  <c r="H47" i="8"/>
  <c r="I47" i="8" s="1"/>
  <c r="G48" i="8"/>
  <c r="H48" i="8" s="1"/>
  <c r="I48" i="8" s="1"/>
  <c r="R324" i="8"/>
  <c r="G50" i="8"/>
  <c r="H50" i="8" s="1"/>
  <c r="I50" i="8" s="1"/>
  <c r="G51" i="8"/>
  <c r="H51" i="8" s="1"/>
  <c r="I51" i="8" s="1"/>
  <c r="G52" i="8"/>
  <c r="H52" i="8"/>
  <c r="I52" i="8"/>
  <c r="G53" i="8"/>
  <c r="H53" i="8" s="1"/>
  <c r="I53" i="8" s="1"/>
  <c r="G54" i="8"/>
  <c r="H54" i="8" s="1"/>
  <c r="I54" i="8" s="1"/>
  <c r="G55" i="8"/>
  <c r="H55" i="8"/>
  <c r="I55" i="8" s="1"/>
  <c r="G56" i="8"/>
  <c r="H56" i="8"/>
  <c r="I56" i="8" s="1"/>
  <c r="G57" i="8"/>
  <c r="H57" i="8"/>
  <c r="I57" i="8" s="1"/>
  <c r="G58" i="8"/>
  <c r="H58" i="8"/>
  <c r="I58" i="8" s="1"/>
  <c r="G59" i="8"/>
  <c r="H59" i="8" s="1"/>
  <c r="I59" i="8" s="1"/>
  <c r="G60" i="8"/>
  <c r="H60" i="8" s="1"/>
  <c r="I60" i="8" s="1"/>
  <c r="G61" i="8"/>
  <c r="H61" i="8" s="1"/>
  <c r="I61" i="8" s="1"/>
  <c r="G62" i="8"/>
  <c r="H62" i="8" s="1"/>
  <c r="I62" i="8" s="1"/>
  <c r="G63" i="8"/>
  <c r="H63" i="8" s="1"/>
  <c r="I63" i="8" s="1"/>
  <c r="G64" i="8"/>
  <c r="H64" i="8"/>
  <c r="I64" i="8" s="1"/>
  <c r="R340" i="8" s="1"/>
  <c r="G65" i="8"/>
  <c r="H65" i="8"/>
  <c r="I65" i="8" s="1"/>
  <c r="G66" i="8"/>
  <c r="H66" i="8" s="1"/>
  <c r="I66" i="8" s="1"/>
  <c r="G67" i="8"/>
  <c r="H67" i="8" s="1"/>
  <c r="I67" i="8" s="1"/>
  <c r="G68" i="8"/>
  <c r="H68" i="8" s="1"/>
  <c r="G69" i="8"/>
  <c r="H69" i="8" s="1"/>
  <c r="I69" i="8" s="1"/>
  <c r="G70" i="8"/>
  <c r="H70" i="8" s="1"/>
  <c r="I70" i="8"/>
  <c r="G71" i="8"/>
  <c r="H71" i="8"/>
  <c r="I71" i="8"/>
  <c r="G72" i="8"/>
  <c r="H72" i="8"/>
  <c r="I72" i="8" s="1"/>
  <c r="G73" i="8"/>
  <c r="H73" i="8"/>
  <c r="I73" i="8"/>
  <c r="G74" i="8"/>
  <c r="H74" i="8"/>
  <c r="I74" i="8" s="1"/>
  <c r="G75" i="8"/>
  <c r="H75" i="8" s="1"/>
  <c r="I75" i="8" s="1"/>
  <c r="G76" i="8"/>
  <c r="H76" i="8"/>
  <c r="G77" i="8"/>
  <c r="H77" i="8" s="1"/>
  <c r="I77" i="8" s="1"/>
  <c r="G78" i="8"/>
  <c r="H78" i="8" s="1"/>
  <c r="I78" i="8" s="1"/>
  <c r="G79" i="8"/>
  <c r="H79" i="8"/>
  <c r="I79" i="8"/>
  <c r="G80" i="8"/>
  <c r="H80" i="8" s="1"/>
  <c r="G81" i="8"/>
  <c r="H81" i="8" s="1"/>
  <c r="I81" i="8" s="1"/>
  <c r="G82" i="8"/>
  <c r="H82" i="8"/>
  <c r="I82" i="8" s="1"/>
  <c r="G83" i="8"/>
  <c r="H83" i="8"/>
  <c r="I83" i="8" s="1"/>
  <c r="G84" i="8"/>
  <c r="H84" i="8"/>
  <c r="I84" i="8" s="1"/>
  <c r="G85" i="8"/>
  <c r="H85" i="8" s="1"/>
  <c r="I85" i="8" s="1"/>
  <c r="G86" i="8"/>
  <c r="H86" i="8" s="1"/>
  <c r="I86" i="8"/>
  <c r="G87" i="8"/>
  <c r="H87" i="8" s="1"/>
  <c r="I87" i="8" s="1"/>
  <c r="G88" i="8"/>
  <c r="H88" i="8"/>
  <c r="I88" i="8" s="1"/>
  <c r="G89" i="8"/>
  <c r="H89" i="8" s="1"/>
  <c r="G90" i="8"/>
  <c r="H90" i="8" s="1"/>
  <c r="I90" i="8" s="1"/>
  <c r="R366" i="8" s="1"/>
  <c r="G91" i="8"/>
  <c r="H91" i="8" s="1"/>
  <c r="I91" i="8" s="1"/>
  <c r="G92" i="8"/>
  <c r="H92" i="8" s="1"/>
  <c r="I92" i="8" s="1"/>
  <c r="G93" i="8"/>
  <c r="H93" i="8"/>
  <c r="I93" i="8" s="1"/>
  <c r="G94" i="8"/>
  <c r="H94" i="8"/>
  <c r="I94" i="8"/>
  <c r="G95" i="8"/>
  <c r="H95" i="8" s="1"/>
  <c r="I95" i="8" s="1"/>
  <c r="G96" i="8"/>
  <c r="H96" i="8" s="1"/>
  <c r="G97" i="8"/>
  <c r="H97" i="8"/>
  <c r="Q373" i="8"/>
  <c r="I97" i="8"/>
  <c r="R373" i="8" s="1"/>
  <c r="G98" i="8"/>
  <c r="H98" i="8"/>
  <c r="I98" i="8" s="1"/>
  <c r="G99" i="8"/>
  <c r="H99" i="8"/>
  <c r="I99" i="8"/>
  <c r="G100" i="8"/>
  <c r="H100" i="8"/>
  <c r="I100" i="8" s="1"/>
  <c r="G101" i="8"/>
  <c r="H101" i="8" s="1"/>
  <c r="I101" i="8" s="1"/>
  <c r="G102" i="8"/>
  <c r="H102" i="8" s="1"/>
  <c r="I102" i="8" s="1"/>
  <c r="G103" i="8"/>
  <c r="H103" i="8" s="1"/>
  <c r="I103" i="8" s="1"/>
  <c r="G104" i="8"/>
  <c r="H104" i="8" s="1"/>
  <c r="I104" i="8"/>
  <c r="G105" i="8"/>
  <c r="H105" i="8"/>
  <c r="I105" i="8" s="1"/>
  <c r="G106" i="8"/>
  <c r="H106" i="8"/>
  <c r="I106" i="8" s="1"/>
  <c r="G107" i="8"/>
  <c r="H107" i="8"/>
  <c r="I107" i="8" s="1"/>
  <c r="R383" i="8" s="1"/>
  <c r="G108" i="8"/>
  <c r="H108" i="8" s="1"/>
  <c r="I108" i="8" s="1"/>
  <c r="G109" i="8"/>
  <c r="H109" i="8" s="1"/>
  <c r="I109" i="8" s="1"/>
  <c r="G110" i="8"/>
  <c r="H110" i="8"/>
  <c r="I110" i="8" s="1"/>
  <c r="G111" i="8"/>
  <c r="H111" i="8"/>
  <c r="I111" i="8" s="1"/>
  <c r="G112" i="8"/>
  <c r="H112" i="8"/>
  <c r="I112" i="8" s="1"/>
  <c r="G113" i="8"/>
  <c r="H113" i="8"/>
  <c r="I113" i="8" s="1"/>
  <c r="G114" i="8"/>
  <c r="H114" i="8" s="1"/>
  <c r="I114" i="8" s="1"/>
  <c r="G115" i="8"/>
  <c r="H115" i="8" s="1"/>
  <c r="I115" i="8"/>
  <c r="G116" i="8"/>
  <c r="H116" i="8" s="1"/>
  <c r="I116" i="8" s="1"/>
  <c r="G117" i="8"/>
  <c r="H117" i="8" s="1"/>
  <c r="I117" i="8" s="1"/>
  <c r="G118" i="8"/>
  <c r="H118" i="8" s="1"/>
  <c r="I118" i="8" s="1"/>
  <c r="R394" i="8" s="1"/>
  <c r="G119" i="8"/>
  <c r="H119" i="8"/>
  <c r="I119" i="8" s="1"/>
  <c r="G120" i="8"/>
  <c r="H120" i="8"/>
  <c r="I120" i="8" s="1"/>
  <c r="R396" i="8" s="1"/>
  <c r="G121" i="8"/>
  <c r="H121" i="8" s="1"/>
  <c r="I121" i="8" s="1"/>
  <c r="G122" i="8"/>
  <c r="H122" i="8" s="1"/>
  <c r="I122" i="8" s="1"/>
  <c r="G123" i="8"/>
  <c r="H123" i="8" s="1"/>
  <c r="I123" i="8" s="1"/>
  <c r="G124" i="9"/>
  <c r="H124" i="9" s="1"/>
  <c r="I124" i="9" s="1"/>
  <c r="G125" i="9"/>
  <c r="H125" i="9" s="1"/>
  <c r="I125" i="9"/>
  <c r="G126" i="9"/>
  <c r="H126" i="9"/>
  <c r="I126" i="9"/>
  <c r="G127" i="9"/>
  <c r="H127" i="9"/>
  <c r="I127" i="9" s="1"/>
  <c r="G128" i="9"/>
  <c r="H128" i="9"/>
  <c r="Q404" i="9"/>
  <c r="G129" i="9"/>
  <c r="H129" i="9"/>
  <c r="G130" i="9"/>
  <c r="H130" i="9"/>
  <c r="I130" i="9" s="1"/>
  <c r="G131" i="9"/>
  <c r="H131" i="9"/>
  <c r="G132" i="9"/>
  <c r="H132" i="9"/>
  <c r="I132" i="9" s="1"/>
  <c r="R408" i="9" s="1"/>
  <c r="G133" i="9"/>
  <c r="H133" i="9"/>
  <c r="I133" i="9" s="1"/>
  <c r="G134" i="9"/>
  <c r="H134" i="9" s="1"/>
  <c r="G135" i="9"/>
  <c r="H135" i="9" s="1"/>
  <c r="G136" i="9"/>
  <c r="H136" i="9" s="1"/>
  <c r="G137" i="9"/>
  <c r="H137" i="9"/>
  <c r="Q413" i="9" s="1"/>
  <c r="D2" i="9"/>
  <c r="E2" i="9" s="1"/>
  <c r="D124" i="9"/>
  <c r="E124" i="9" s="1"/>
  <c r="D125" i="9"/>
  <c r="E125" i="9" s="1"/>
  <c r="D126" i="9"/>
  <c r="E126" i="9"/>
  <c r="D127" i="9"/>
  <c r="E127" i="9"/>
  <c r="D128" i="9"/>
  <c r="E128" i="9" s="1"/>
  <c r="D129" i="9"/>
  <c r="E129" i="9" s="1"/>
  <c r="D130" i="9"/>
  <c r="E130" i="9"/>
  <c r="D131" i="9"/>
  <c r="E131" i="9"/>
  <c r="D132" i="9"/>
  <c r="E132" i="9" s="1"/>
  <c r="D133" i="9"/>
  <c r="E133" i="9" s="1"/>
  <c r="D134" i="9"/>
  <c r="E134" i="9"/>
  <c r="D135" i="9"/>
  <c r="E135" i="9" s="1"/>
  <c r="D136" i="9"/>
  <c r="E136" i="9" s="1"/>
  <c r="D137" i="9"/>
  <c r="E137" i="9" s="1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G123" i="9"/>
  <c r="H123" i="9" s="1"/>
  <c r="I123" i="9" s="1"/>
  <c r="D123" i="9"/>
  <c r="E123" i="9" s="1"/>
  <c r="G122" i="9"/>
  <c r="H122" i="9" s="1"/>
  <c r="I122" i="9" s="1"/>
  <c r="R398" i="9" s="1"/>
  <c r="D122" i="9"/>
  <c r="E122" i="9" s="1"/>
  <c r="G121" i="9"/>
  <c r="H121" i="9" s="1"/>
  <c r="I121" i="9" s="1"/>
  <c r="D121" i="9"/>
  <c r="E121" i="9" s="1"/>
  <c r="G120" i="9"/>
  <c r="H120" i="9" s="1"/>
  <c r="I120" i="9" s="1"/>
  <c r="D120" i="9"/>
  <c r="E120" i="9"/>
  <c r="G119" i="9"/>
  <c r="H119" i="9" s="1"/>
  <c r="I119" i="9" s="1"/>
  <c r="D119" i="9"/>
  <c r="E119" i="9" s="1"/>
  <c r="G118" i="9"/>
  <c r="H118" i="9"/>
  <c r="I118" i="9"/>
  <c r="D118" i="9"/>
  <c r="E118" i="9"/>
  <c r="G117" i="9"/>
  <c r="H117" i="9"/>
  <c r="I117" i="9" s="1"/>
  <c r="D117" i="9"/>
  <c r="E117" i="9"/>
  <c r="G116" i="9"/>
  <c r="H116" i="9"/>
  <c r="I116" i="9" s="1"/>
  <c r="D116" i="9"/>
  <c r="E116" i="9"/>
  <c r="G115" i="9"/>
  <c r="H115" i="9" s="1"/>
  <c r="I115" i="9" s="1"/>
  <c r="D115" i="9"/>
  <c r="E115" i="9" s="1"/>
  <c r="G114" i="9"/>
  <c r="H114" i="9" s="1"/>
  <c r="I114" i="9" s="1"/>
  <c r="D114" i="9"/>
  <c r="E114" i="9" s="1"/>
  <c r="G113" i="9"/>
  <c r="H113" i="9" s="1"/>
  <c r="D113" i="9"/>
  <c r="E113" i="9" s="1"/>
  <c r="G112" i="9"/>
  <c r="H112" i="9"/>
  <c r="I112" i="9" s="1"/>
  <c r="D112" i="9"/>
  <c r="E112" i="9"/>
  <c r="G111" i="9"/>
  <c r="H111" i="9" s="1"/>
  <c r="D111" i="9"/>
  <c r="E111" i="9"/>
  <c r="G110" i="9"/>
  <c r="H110" i="9" s="1"/>
  <c r="I110" i="9"/>
  <c r="D110" i="9"/>
  <c r="E110" i="9" s="1"/>
  <c r="G109" i="9"/>
  <c r="H109" i="9" s="1"/>
  <c r="I109" i="9" s="1"/>
  <c r="D109" i="9"/>
  <c r="E109" i="9" s="1"/>
  <c r="G108" i="9"/>
  <c r="H108" i="9"/>
  <c r="I108" i="9" s="1"/>
  <c r="D108" i="9"/>
  <c r="E108" i="9" s="1"/>
  <c r="G107" i="9"/>
  <c r="H107" i="9" s="1"/>
  <c r="D107" i="9"/>
  <c r="E107" i="9" s="1"/>
  <c r="G106" i="9"/>
  <c r="H106" i="9" s="1"/>
  <c r="I106" i="9" s="1"/>
  <c r="D106" i="9"/>
  <c r="E106" i="9" s="1"/>
  <c r="G105" i="9"/>
  <c r="H105" i="9"/>
  <c r="I105" i="9"/>
  <c r="D105" i="9"/>
  <c r="E105" i="9" s="1"/>
  <c r="G104" i="9"/>
  <c r="H104" i="9"/>
  <c r="Q380" i="9" s="1"/>
  <c r="D104" i="9"/>
  <c r="E104" i="9" s="1"/>
  <c r="G103" i="9"/>
  <c r="H103" i="9"/>
  <c r="I103" i="9" s="1"/>
  <c r="D103" i="9"/>
  <c r="E103" i="9" s="1"/>
  <c r="G102" i="9"/>
  <c r="H102" i="9"/>
  <c r="I102" i="9" s="1"/>
  <c r="D102" i="9"/>
  <c r="E102" i="9" s="1"/>
  <c r="G101" i="9"/>
  <c r="H101" i="9"/>
  <c r="I101" i="9" s="1"/>
  <c r="D101" i="9"/>
  <c r="E101" i="9"/>
  <c r="G100" i="9"/>
  <c r="H100" i="9" s="1"/>
  <c r="D100" i="9"/>
  <c r="E100" i="9" s="1"/>
  <c r="G99" i="9"/>
  <c r="H99" i="9" s="1"/>
  <c r="I99" i="9" s="1"/>
  <c r="D99" i="9"/>
  <c r="E99" i="9" s="1"/>
  <c r="G98" i="9"/>
  <c r="H98" i="9" s="1"/>
  <c r="D98" i="9"/>
  <c r="E98" i="9"/>
  <c r="G97" i="9"/>
  <c r="H97" i="9" s="1"/>
  <c r="I97" i="9" s="1"/>
  <c r="D97" i="9"/>
  <c r="E97" i="9" s="1"/>
  <c r="G96" i="9"/>
  <c r="H96" i="9" s="1"/>
  <c r="I96" i="9" s="1"/>
  <c r="D96" i="9"/>
  <c r="E96" i="9"/>
  <c r="G95" i="9"/>
  <c r="H95" i="9"/>
  <c r="I95" i="9" s="1"/>
  <c r="D95" i="9"/>
  <c r="E95" i="9"/>
  <c r="G94" i="9"/>
  <c r="H94" i="9" s="1"/>
  <c r="I94" i="9" s="1"/>
  <c r="R370" i="9" s="1"/>
  <c r="D94" i="9"/>
  <c r="E94" i="9" s="1"/>
  <c r="G93" i="9"/>
  <c r="H93" i="9" s="1"/>
  <c r="D93" i="9"/>
  <c r="E93" i="9" s="1"/>
  <c r="G92" i="9"/>
  <c r="H92" i="9" s="1"/>
  <c r="Q368" i="9" s="1"/>
  <c r="D92" i="9"/>
  <c r="E92" i="9" s="1"/>
  <c r="G91" i="9"/>
  <c r="H91" i="9"/>
  <c r="I91" i="9" s="1"/>
  <c r="D91" i="9"/>
  <c r="E91" i="9"/>
  <c r="G90" i="9"/>
  <c r="H90" i="9"/>
  <c r="I90" i="9" s="1"/>
  <c r="D90" i="9"/>
  <c r="E90" i="9"/>
  <c r="G89" i="9"/>
  <c r="H89" i="9" s="1"/>
  <c r="I89" i="9"/>
  <c r="D89" i="9"/>
  <c r="E89" i="9"/>
  <c r="G88" i="9"/>
  <c r="H88" i="9" s="1"/>
  <c r="D88" i="9"/>
  <c r="E88" i="9" s="1"/>
  <c r="G87" i="9"/>
  <c r="H87" i="9" s="1"/>
  <c r="I87" i="9" s="1"/>
  <c r="D87" i="9"/>
  <c r="E87" i="9" s="1"/>
  <c r="G86" i="9"/>
  <c r="H86" i="9" s="1"/>
  <c r="I86" i="9" s="1"/>
  <c r="D86" i="9"/>
  <c r="E86" i="9"/>
  <c r="G85" i="9"/>
  <c r="H85" i="9"/>
  <c r="D85" i="9"/>
  <c r="E85" i="9" s="1"/>
  <c r="G84" i="9"/>
  <c r="H84" i="9"/>
  <c r="I84" i="9" s="1"/>
  <c r="D84" i="9"/>
  <c r="E84" i="9" s="1"/>
  <c r="G83" i="9"/>
  <c r="H83" i="9"/>
  <c r="I83" i="9" s="1"/>
  <c r="D83" i="9"/>
  <c r="E83" i="9"/>
  <c r="G82" i="9"/>
  <c r="H82" i="9" s="1"/>
  <c r="I82" i="9" s="1"/>
  <c r="D82" i="9"/>
  <c r="E82" i="9"/>
  <c r="G81" i="9"/>
  <c r="H81" i="9" s="1"/>
  <c r="I81" i="9" s="1"/>
  <c r="D81" i="9"/>
  <c r="E81" i="9"/>
  <c r="G80" i="9"/>
  <c r="H80" i="9" s="1"/>
  <c r="I80" i="9" s="1"/>
  <c r="D80" i="9"/>
  <c r="E80" i="9" s="1"/>
  <c r="G79" i="9"/>
  <c r="H79" i="9" s="1"/>
  <c r="D79" i="9"/>
  <c r="E79" i="9" s="1"/>
  <c r="G78" i="9"/>
  <c r="H78" i="9" s="1"/>
  <c r="I78" i="9" s="1"/>
  <c r="D78" i="9"/>
  <c r="E78" i="9" s="1"/>
  <c r="G77" i="9"/>
  <c r="H77" i="9" s="1"/>
  <c r="I77" i="9" s="1"/>
  <c r="D77" i="9"/>
  <c r="E77" i="9" s="1"/>
  <c r="G76" i="9"/>
  <c r="H76" i="9"/>
  <c r="I76" i="9" s="1"/>
  <c r="D76" i="9"/>
  <c r="E76" i="9" s="1"/>
  <c r="G75" i="9"/>
  <c r="H75" i="9"/>
  <c r="D75" i="9"/>
  <c r="E75" i="9" s="1"/>
  <c r="G74" i="9"/>
  <c r="H74" i="9" s="1"/>
  <c r="D74" i="9"/>
  <c r="E74" i="9"/>
  <c r="G73" i="9"/>
  <c r="H73" i="9" s="1"/>
  <c r="I73" i="9"/>
  <c r="D73" i="9"/>
  <c r="E73" i="9" s="1"/>
  <c r="G72" i="9"/>
  <c r="H72" i="9" s="1"/>
  <c r="I72" i="9" s="1"/>
  <c r="D72" i="9"/>
  <c r="E72" i="9" s="1"/>
  <c r="G71" i="9"/>
  <c r="H71" i="9"/>
  <c r="I71" i="9" s="1"/>
  <c r="D71" i="9"/>
  <c r="E71" i="9" s="1"/>
  <c r="G70" i="9"/>
  <c r="H70" i="9" s="1"/>
  <c r="I70" i="9" s="1"/>
  <c r="D70" i="9"/>
  <c r="E70" i="9" s="1"/>
  <c r="G69" i="9"/>
  <c r="H69" i="9" s="1"/>
  <c r="I69" i="9" s="1"/>
  <c r="D69" i="9"/>
  <c r="E69" i="9" s="1"/>
  <c r="G68" i="9"/>
  <c r="H68" i="9" s="1"/>
  <c r="D68" i="9"/>
  <c r="E68" i="9" s="1"/>
  <c r="G67" i="9"/>
  <c r="H67" i="9" s="1"/>
  <c r="Q343" i="9" s="1"/>
  <c r="I67" i="9"/>
  <c r="D67" i="9"/>
  <c r="E67" i="9"/>
  <c r="G66" i="9"/>
  <c r="H66" i="9" s="1"/>
  <c r="I66" i="9" s="1"/>
  <c r="D66" i="9"/>
  <c r="E66" i="9" s="1"/>
  <c r="G65" i="9"/>
  <c r="H65" i="9" s="1"/>
  <c r="I65" i="9" s="1"/>
  <c r="D65" i="9"/>
  <c r="E65" i="9" s="1"/>
  <c r="G64" i="9"/>
  <c r="H64" i="9" s="1"/>
  <c r="I64" i="9" s="1"/>
  <c r="D64" i="9"/>
  <c r="E64" i="9"/>
  <c r="G63" i="9"/>
  <c r="H63" i="9" s="1"/>
  <c r="I63" i="9" s="1"/>
  <c r="D63" i="9"/>
  <c r="E63" i="9" s="1"/>
  <c r="G62" i="9"/>
  <c r="H62" i="9"/>
  <c r="D62" i="9"/>
  <c r="E62" i="9"/>
  <c r="G61" i="9"/>
  <c r="H61" i="9" s="1"/>
  <c r="D61" i="9"/>
  <c r="E61" i="9" s="1"/>
  <c r="G60" i="9"/>
  <c r="H60" i="9"/>
  <c r="I60" i="9" s="1"/>
  <c r="D60" i="9"/>
  <c r="E60" i="9" s="1"/>
  <c r="G59" i="9"/>
  <c r="H59" i="9" s="1"/>
  <c r="I59" i="9" s="1"/>
  <c r="D59" i="9"/>
  <c r="E59" i="9"/>
  <c r="G58" i="9"/>
  <c r="H58" i="9" s="1"/>
  <c r="I58" i="9" s="1"/>
  <c r="D58" i="9"/>
  <c r="E58" i="9" s="1"/>
  <c r="G57" i="9"/>
  <c r="H57" i="9"/>
  <c r="D57" i="9"/>
  <c r="E57" i="9" s="1"/>
  <c r="G56" i="9"/>
  <c r="H56" i="9" s="1"/>
  <c r="I56" i="9" s="1"/>
  <c r="D56" i="9"/>
  <c r="E56" i="9" s="1"/>
  <c r="G55" i="9"/>
  <c r="H55" i="9" s="1"/>
  <c r="D55" i="9"/>
  <c r="E55" i="9" s="1"/>
  <c r="G54" i="9"/>
  <c r="H54" i="9" s="1"/>
  <c r="I54" i="9" s="1"/>
  <c r="D54" i="9"/>
  <c r="E54" i="9"/>
  <c r="G53" i="9"/>
  <c r="H53" i="9" s="1"/>
  <c r="I53" i="9" s="1"/>
  <c r="D53" i="9"/>
  <c r="E53" i="9"/>
  <c r="G52" i="9"/>
  <c r="H52" i="9"/>
  <c r="I52" i="9" s="1"/>
  <c r="R328" i="9" s="1"/>
  <c r="D52" i="9"/>
  <c r="E52" i="9"/>
  <c r="G51" i="9"/>
  <c r="H51" i="9" s="1"/>
  <c r="D51" i="9"/>
  <c r="E51" i="9"/>
  <c r="G50" i="9"/>
  <c r="H50" i="9"/>
  <c r="D50" i="9"/>
  <c r="E50" i="9" s="1"/>
  <c r="G49" i="9"/>
  <c r="H49" i="9"/>
  <c r="D49" i="9"/>
  <c r="E49" i="9" s="1"/>
  <c r="G48" i="9"/>
  <c r="H48" i="9" s="1"/>
  <c r="I48" i="9" s="1"/>
  <c r="D48" i="9"/>
  <c r="E48" i="9" s="1"/>
  <c r="G47" i="9"/>
  <c r="H47" i="9"/>
  <c r="D47" i="9"/>
  <c r="E47" i="9" s="1"/>
  <c r="G46" i="9"/>
  <c r="H46" i="9" s="1"/>
  <c r="Q322" i="9" s="1"/>
  <c r="D46" i="9"/>
  <c r="E46" i="9"/>
  <c r="G45" i="9"/>
  <c r="H45" i="9"/>
  <c r="I45" i="9" s="1"/>
  <c r="R321" i="9" s="1"/>
  <c r="D45" i="9"/>
  <c r="E45" i="9"/>
  <c r="G44" i="9"/>
  <c r="H44" i="9"/>
  <c r="I44" i="9" s="1"/>
  <c r="D44" i="9"/>
  <c r="E44" i="9"/>
  <c r="G43" i="9"/>
  <c r="H43" i="9" s="1"/>
  <c r="Q319" i="9" s="1"/>
  <c r="I43" i="9"/>
  <c r="R319" i="9" s="1"/>
  <c r="D43" i="9"/>
  <c r="E43" i="9" s="1"/>
  <c r="G42" i="9"/>
  <c r="H42" i="9" s="1"/>
  <c r="I42" i="9" s="1"/>
  <c r="D42" i="9"/>
  <c r="E42" i="9" s="1"/>
  <c r="G41" i="9"/>
  <c r="H41" i="9" s="1"/>
  <c r="D41" i="9"/>
  <c r="E41" i="9" s="1"/>
  <c r="G40" i="9"/>
  <c r="H40" i="9"/>
  <c r="I40" i="9" s="1"/>
  <c r="D40" i="9"/>
  <c r="E40" i="9"/>
  <c r="G39" i="9"/>
  <c r="H39" i="9" s="1"/>
  <c r="I39" i="9"/>
  <c r="D39" i="9"/>
  <c r="E39" i="9"/>
  <c r="G38" i="9"/>
  <c r="H38" i="9" s="1"/>
  <c r="I38" i="9"/>
  <c r="D38" i="9"/>
  <c r="E38" i="9"/>
  <c r="G37" i="9"/>
  <c r="H37" i="9" s="1"/>
  <c r="D37" i="9"/>
  <c r="E37" i="9"/>
  <c r="G36" i="9"/>
  <c r="H36" i="9" s="1"/>
  <c r="D36" i="9"/>
  <c r="E36" i="9" s="1"/>
  <c r="G35" i="9"/>
  <c r="H35" i="9" s="1"/>
  <c r="I35" i="9" s="1"/>
  <c r="D35" i="9"/>
  <c r="E35" i="9"/>
  <c r="G34" i="9"/>
  <c r="H34" i="9"/>
  <c r="D34" i="9"/>
  <c r="E34" i="9"/>
  <c r="G33" i="9"/>
  <c r="H33" i="9" s="1"/>
  <c r="D33" i="9"/>
  <c r="E33" i="9"/>
  <c r="G32" i="9"/>
  <c r="H32" i="9" s="1"/>
  <c r="I32" i="9" s="1"/>
  <c r="D32" i="9"/>
  <c r="E32" i="9" s="1"/>
  <c r="G31" i="9"/>
  <c r="H31" i="9"/>
  <c r="I31" i="9"/>
  <c r="D31" i="9"/>
  <c r="E31" i="9"/>
  <c r="G30" i="9"/>
  <c r="H30" i="9"/>
  <c r="I30" i="9" s="1"/>
  <c r="D30" i="9"/>
  <c r="E30" i="9"/>
  <c r="G29" i="9"/>
  <c r="H29" i="9"/>
  <c r="D29" i="9"/>
  <c r="E29" i="9" s="1"/>
  <c r="G28" i="9"/>
  <c r="H28" i="9" s="1"/>
  <c r="I28" i="9" s="1"/>
  <c r="D28" i="9"/>
  <c r="E28" i="9" s="1"/>
  <c r="G27" i="9"/>
  <c r="H27" i="9" s="1"/>
  <c r="D27" i="9"/>
  <c r="E27" i="9" s="1"/>
  <c r="G26" i="9"/>
  <c r="H26" i="9"/>
  <c r="I26" i="9"/>
  <c r="D26" i="9"/>
  <c r="E26" i="9"/>
  <c r="G25" i="9"/>
  <c r="H25" i="9"/>
  <c r="D25" i="9"/>
  <c r="E25" i="9" s="1"/>
  <c r="G24" i="9"/>
  <c r="H24" i="9" s="1"/>
  <c r="I24" i="9" s="1"/>
  <c r="D24" i="9"/>
  <c r="E24" i="9" s="1"/>
  <c r="G23" i="9"/>
  <c r="H23" i="9" s="1"/>
  <c r="I23" i="9" s="1"/>
  <c r="D23" i="9"/>
  <c r="E23" i="9" s="1"/>
  <c r="G22" i="9"/>
  <c r="H22" i="9"/>
  <c r="D22" i="9"/>
  <c r="E22" i="9"/>
  <c r="G21" i="9"/>
  <c r="H21" i="9" s="1"/>
  <c r="D21" i="9"/>
  <c r="E21" i="9" s="1"/>
  <c r="G20" i="9"/>
  <c r="H20" i="9" s="1"/>
  <c r="I20" i="9" s="1"/>
  <c r="D20" i="9"/>
  <c r="E20" i="9"/>
  <c r="G19" i="9"/>
  <c r="H19" i="9"/>
  <c r="D19" i="9"/>
  <c r="E19" i="9" s="1"/>
  <c r="G18" i="9"/>
  <c r="H18" i="9"/>
  <c r="I18" i="9" s="1"/>
  <c r="D18" i="9"/>
  <c r="E18" i="9"/>
  <c r="G17" i="9"/>
  <c r="H17" i="9"/>
  <c r="D17" i="9"/>
  <c r="E17" i="9" s="1"/>
  <c r="G16" i="9"/>
  <c r="H16" i="9" s="1"/>
  <c r="I16" i="9" s="1"/>
  <c r="D16" i="9"/>
  <c r="E16" i="9" s="1"/>
  <c r="G15" i="9"/>
  <c r="H15" i="9" s="1"/>
  <c r="I15" i="9" s="1"/>
  <c r="D15" i="9"/>
  <c r="E15" i="9"/>
  <c r="G14" i="9"/>
  <c r="H14" i="9"/>
  <c r="D14" i="9"/>
  <c r="E14" i="9"/>
  <c r="G13" i="9"/>
  <c r="H13" i="9"/>
  <c r="I13" i="9" s="1"/>
  <c r="D13" i="9"/>
  <c r="E13" i="9"/>
  <c r="G12" i="9"/>
  <c r="H12" i="9" s="1"/>
  <c r="I12" i="9"/>
  <c r="D12" i="9"/>
  <c r="E12" i="9" s="1"/>
  <c r="G11" i="9"/>
  <c r="H11" i="9" s="1"/>
  <c r="I11" i="9" s="1"/>
  <c r="D11" i="9"/>
  <c r="E11" i="9" s="1"/>
  <c r="G10" i="9"/>
  <c r="H10" i="9" s="1"/>
  <c r="I10" i="9"/>
  <c r="D10" i="9"/>
  <c r="E10" i="9" s="1"/>
  <c r="G9" i="9"/>
  <c r="H9" i="9" s="1"/>
  <c r="D9" i="9"/>
  <c r="E9" i="9"/>
  <c r="G8" i="9"/>
  <c r="H8" i="9"/>
  <c r="I8" i="9" s="1"/>
  <c r="D8" i="9"/>
  <c r="E8" i="9"/>
  <c r="G7" i="9"/>
  <c r="H7" i="9" s="1"/>
  <c r="I7" i="9" s="1"/>
  <c r="D7" i="9"/>
  <c r="E7" i="9" s="1"/>
  <c r="G6" i="9"/>
  <c r="H6" i="9" s="1"/>
  <c r="I6" i="9" s="1"/>
  <c r="D6" i="9"/>
  <c r="E6" i="9" s="1"/>
  <c r="G5" i="9"/>
  <c r="H5" i="9" s="1"/>
  <c r="I5" i="9" s="1"/>
  <c r="D5" i="9"/>
  <c r="E5" i="9"/>
  <c r="G4" i="9"/>
  <c r="H4" i="9" s="1"/>
  <c r="Q280" i="9" s="1"/>
  <c r="D4" i="9"/>
  <c r="E4" i="9" s="1"/>
  <c r="G3" i="9"/>
  <c r="H3" i="9" s="1"/>
  <c r="I3" i="9" s="1"/>
  <c r="D3" i="9"/>
  <c r="E3" i="9" s="1"/>
  <c r="G2" i="9"/>
  <c r="H2" i="9" s="1"/>
  <c r="B2" i="9"/>
  <c r="G2" i="6"/>
  <c r="H2" i="6" s="1"/>
  <c r="G28" i="8"/>
  <c r="G29" i="8"/>
  <c r="G49" i="8"/>
  <c r="D3" i="8"/>
  <c r="E3" i="8"/>
  <c r="D4" i="8"/>
  <c r="E4" i="8" s="1"/>
  <c r="D5" i="8"/>
  <c r="E5" i="8" s="1"/>
  <c r="D6" i="8"/>
  <c r="E6" i="8"/>
  <c r="D7" i="8"/>
  <c r="E7" i="8" s="1"/>
  <c r="D8" i="8"/>
  <c r="E8" i="8" s="1"/>
  <c r="D9" i="8"/>
  <c r="E9" i="8" s="1"/>
  <c r="D10" i="8"/>
  <c r="E10" i="8"/>
  <c r="D11" i="8"/>
  <c r="E11" i="8" s="1"/>
  <c r="D12" i="8"/>
  <c r="E12" i="8" s="1"/>
  <c r="D13" i="8"/>
  <c r="E13" i="8" s="1"/>
  <c r="D14" i="8"/>
  <c r="E14" i="8"/>
  <c r="D15" i="8"/>
  <c r="E15" i="8"/>
  <c r="D16" i="8"/>
  <c r="E16" i="8" s="1"/>
  <c r="D17" i="8"/>
  <c r="E17" i="8" s="1"/>
  <c r="D18" i="8"/>
  <c r="E18" i="8"/>
  <c r="D19" i="8"/>
  <c r="E19" i="8"/>
  <c r="D20" i="8"/>
  <c r="E20" i="8" s="1"/>
  <c r="D21" i="8"/>
  <c r="E21" i="8" s="1"/>
  <c r="D22" i="8"/>
  <c r="E22" i="8"/>
  <c r="D23" i="8"/>
  <c r="E23" i="8" s="1"/>
  <c r="D24" i="8"/>
  <c r="E24" i="8" s="1"/>
  <c r="D25" i="8"/>
  <c r="E25" i="8" s="1"/>
  <c r="D26" i="8"/>
  <c r="E26" i="8"/>
  <c r="D27" i="8"/>
  <c r="E27" i="8" s="1"/>
  <c r="D28" i="8"/>
  <c r="E28" i="8" s="1"/>
  <c r="D29" i="8"/>
  <c r="E29" i="8" s="1"/>
  <c r="D30" i="8"/>
  <c r="E30" i="8"/>
  <c r="D31" i="8"/>
  <c r="E31" i="8"/>
  <c r="D32" i="8"/>
  <c r="E32" i="8" s="1"/>
  <c r="D33" i="8"/>
  <c r="E33" i="8" s="1"/>
  <c r="D34" i="8"/>
  <c r="E34" i="8"/>
  <c r="D35" i="8"/>
  <c r="E35" i="8"/>
  <c r="D36" i="8"/>
  <c r="E36" i="8" s="1"/>
  <c r="D37" i="8"/>
  <c r="E37" i="8" s="1"/>
  <c r="D38" i="8"/>
  <c r="E38" i="8"/>
  <c r="D39" i="8"/>
  <c r="E39" i="8" s="1"/>
  <c r="D40" i="8"/>
  <c r="E40" i="8" s="1"/>
  <c r="D41" i="8"/>
  <c r="E41" i="8" s="1"/>
  <c r="D42" i="8"/>
  <c r="E42" i="8"/>
  <c r="D43" i="8"/>
  <c r="E43" i="8"/>
  <c r="D44" i="8"/>
  <c r="E44" i="8" s="1"/>
  <c r="D45" i="8"/>
  <c r="E45" i="8" s="1"/>
  <c r="D46" i="8"/>
  <c r="E46" i="8"/>
  <c r="D47" i="8"/>
  <c r="E47" i="8"/>
  <c r="D48" i="8"/>
  <c r="E48" i="8" s="1"/>
  <c r="D49" i="8"/>
  <c r="E49" i="8" s="1"/>
  <c r="D50" i="8"/>
  <c r="E50" i="8"/>
  <c r="D51" i="8"/>
  <c r="E51" i="8"/>
  <c r="D52" i="8"/>
  <c r="E52" i="8" s="1"/>
  <c r="D53" i="8"/>
  <c r="E53" i="8" s="1"/>
  <c r="D54" i="8"/>
  <c r="E54" i="8"/>
  <c r="D55" i="8"/>
  <c r="E55" i="8" s="1"/>
  <c r="D56" i="8"/>
  <c r="E56" i="8" s="1"/>
  <c r="D57" i="8"/>
  <c r="E57" i="8" s="1"/>
  <c r="D58" i="8"/>
  <c r="E58" i="8"/>
  <c r="D59" i="8"/>
  <c r="E59" i="8" s="1"/>
  <c r="D60" i="8"/>
  <c r="E60" i="8" s="1"/>
  <c r="D61" i="8"/>
  <c r="E61" i="8" s="1"/>
  <c r="D62" i="8"/>
  <c r="E62" i="8"/>
  <c r="D63" i="8"/>
  <c r="E63" i="8"/>
  <c r="D64" i="8"/>
  <c r="E64" i="8" s="1"/>
  <c r="D65" i="8"/>
  <c r="E65" i="8" s="1"/>
  <c r="D66" i="8"/>
  <c r="E66" i="8"/>
  <c r="D67" i="8"/>
  <c r="E67" i="8"/>
  <c r="D68" i="8"/>
  <c r="E68" i="8" s="1"/>
  <c r="D69" i="8"/>
  <c r="E69" i="8" s="1"/>
  <c r="D70" i="8"/>
  <c r="E70" i="8"/>
  <c r="D71" i="8"/>
  <c r="E71" i="8" s="1"/>
  <c r="D72" i="8"/>
  <c r="E72" i="8" s="1"/>
  <c r="D73" i="8"/>
  <c r="E73" i="8" s="1"/>
  <c r="D74" i="8"/>
  <c r="E74" i="8"/>
  <c r="D75" i="8"/>
  <c r="E75" i="8"/>
  <c r="D76" i="8"/>
  <c r="E76" i="8" s="1"/>
  <c r="D77" i="8"/>
  <c r="E77" i="8" s="1"/>
  <c r="D78" i="8"/>
  <c r="E78" i="8"/>
  <c r="D79" i="8"/>
  <c r="E79" i="8"/>
  <c r="D80" i="8"/>
  <c r="E80" i="8" s="1"/>
  <c r="D81" i="8"/>
  <c r="E81" i="8" s="1"/>
  <c r="D82" i="8"/>
  <c r="E82" i="8"/>
  <c r="D83" i="8"/>
  <c r="E83" i="8"/>
  <c r="D84" i="8"/>
  <c r="E84" i="8" s="1"/>
  <c r="D85" i="8"/>
  <c r="E85" i="8" s="1"/>
  <c r="D86" i="8"/>
  <c r="E86" i="8"/>
  <c r="D87" i="8"/>
  <c r="E87" i="8" s="1"/>
  <c r="D88" i="8"/>
  <c r="E88" i="8" s="1"/>
  <c r="D89" i="8"/>
  <c r="E89" i="8" s="1"/>
  <c r="D90" i="8"/>
  <c r="E90" i="8"/>
  <c r="D91" i="8"/>
  <c r="E91" i="8" s="1"/>
  <c r="D92" i="8"/>
  <c r="E92" i="8" s="1"/>
  <c r="D93" i="8"/>
  <c r="E93" i="8" s="1"/>
  <c r="D94" i="8"/>
  <c r="E94" i="8"/>
  <c r="D95" i="8"/>
  <c r="E95" i="8"/>
  <c r="D96" i="8"/>
  <c r="E96" i="8" s="1"/>
  <c r="D97" i="8"/>
  <c r="E97" i="8" s="1"/>
  <c r="D98" i="8"/>
  <c r="E98" i="8"/>
  <c r="D99" i="8"/>
  <c r="E99" i="8"/>
  <c r="D100" i="8"/>
  <c r="E100" i="8" s="1"/>
  <c r="D101" i="8"/>
  <c r="E101" i="8" s="1"/>
  <c r="D102" i="8"/>
  <c r="E102" i="8"/>
  <c r="D103" i="8"/>
  <c r="E103" i="8" s="1"/>
  <c r="D104" i="8"/>
  <c r="E104" i="8" s="1"/>
  <c r="D105" i="8"/>
  <c r="E105" i="8" s="1"/>
  <c r="D106" i="8"/>
  <c r="E106" i="8"/>
  <c r="D107" i="8"/>
  <c r="E107" i="8" s="1"/>
  <c r="D108" i="8"/>
  <c r="E108" i="8" s="1"/>
  <c r="D109" i="8"/>
  <c r="E109" i="8" s="1"/>
  <c r="D110" i="8"/>
  <c r="E110" i="8"/>
  <c r="D111" i="8"/>
  <c r="E111" i="8"/>
  <c r="D112" i="8"/>
  <c r="E112" i="8" s="1"/>
  <c r="D113" i="8"/>
  <c r="E113" i="8" s="1"/>
  <c r="D114" i="8"/>
  <c r="E114" i="8"/>
  <c r="D115" i="8"/>
  <c r="E115" i="8"/>
  <c r="D116" i="8"/>
  <c r="E116" i="8" s="1"/>
  <c r="D117" i="8"/>
  <c r="E117" i="8" s="1"/>
  <c r="D118" i="8"/>
  <c r="E118" i="8"/>
  <c r="D119" i="8"/>
  <c r="E119" i="8" s="1"/>
  <c r="D120" i="8"/>
  <c r="E120" i="8" s="1"/>
  <c r="D121" i="8"/>
  <c r="E121" i="8" s="1"/>
  <c r="D122" i="8"/>
  <c r="E122" i="8"/>
  <c r="D123" i="8"/>
  <c r="E123" i="8"/>
  <c r="D2" i="8"/>
  <c r="E2" i="8" s="1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O35" i="7"/>
  <c r="O34" i="7"/>
  <c r="O33" i="7"/>
  <c r="O32" i="7"/>
  <c r="N32" i="7"/>
  <c r="O28" i="7"/>
  <c r="O27" i="7"/>
  <c r="O26" i="7"/>
  <c r="N26" i="7"/>
  <c r="O21" i="7"/>
  <c r="O20" i="7"/>
  <c r="O19" i="7"/>
  <c r="O18" i="7"/>
  <c r="N18" i="7"/>
  <c r="N13" i="7"/>
  <c r="N12" i="7"/>
  <c r="N11" i="7"/>
  <c r="N10" i="7"/>
  <c r="O13" i="7"/>
  <c r="O12" i="7"/>
  <c r="O11" i="7"/>
  <c r="O10" i="7"/>
  <c r="N3" i="7"/>
  <c r="N4" i="7"/>
  <c r="N5" i="7"/>
  <c r="N6" i="7"/>
  <c r="N7" i="7"/>
  <c r="N8" i="7"/>
  <c r="N9" i="7"/>
  <c r="N2" i="7"/>
  <c r="I10" i="7"/>
  <c r="K10" i="7" s="1"/>
  <c r="I8" i="7"/>
  <c r="K8" i="7"/>
  <c r="P8" i="7" s="1"/>
  <c r="I6" i="7"/>
  <c r="K6" i="7" s="1"/>
  <c r="I4" i="7"/>
  <c r="K4" i="7"/>
  <c r="I16" i="7"/>
  <c r="K16" i="7" s="1"/>
  <c r="I39" i="7"/>
  <c r="K39" i="7"/>
  <c r="I38" i="7"/>
  <c r="K38" i="7"/>
  <c r="I37" i="7"/>
  <c r="K37" i="7"/>
  <c r="P37" i="7" s="1"/>
  <c r="I36" i="7"/>
  <c r="K36" i="7"/>
  <c r="I35" i="7"/>
  <c r="K35" i="7"/>
  <c r="I34" i="7"/>
  <c r="K34" i="7" s="1"/>
  <c r="I33" i="7"/>
  <c r="K33" i="7" s="1"/>
  <c r="I32" i="7"/>
  <c r="K32" i="7"/>
  <c r="I31" i="7"/>
  <c r="K31" i="7" s="1"/>
  <c r="P31" i="7" s="1"/>
  <c r="I30" i="7"/>
  <c r="K30" i="7" s="1"/>
  <c r="L30" i="7"/>
  <c r="I29" i="7"/>
  <c r="K29" i="7" s="1"/>
  <c r="P29" i="7"/>
  <c r="I28" i="7"/>
  <c r="K28" i="7" s="1"/>
  <c r="I27" i="7"/>
  <c r="K27" i="7" s="1"/>
  <c r="I26" i="7"/>
  <c r="K26" i="7" s="1"/>
  <c r="I25" i="7"/>
  <c r="K25" i="7"/>
  <c r="P25" i="7" s="1"/>
  <c r="I24" i="7"/>
  <c r="K24" i="7" s="1"/>
  <c r="I23" i="7"/>
  <c r="K23" i="7"/>
  <c r="I22" i="7"/>
  <c r="K22" i="7" s="1"/>
  <c r="I21" i="7"/>
  <c r="K21" i="7"/>
  <c r="I20" i="7"/>
  <c r="K20" i="7"/>
  <c r="I19" i="7"/>
  <c r="K19" i="7"/>
  <c r="I18" i="7"/>
  <c r="K18" i="7"/>
  <c r="I17" i="7"/>
  <c r="K17" i="7"/>
  <c r="I15" i="7"/>
  <c r="K15" i="7" s="1"/>
  <c r="I14" i="7"/>
  <c r="K14" i="7" s="1"/>
  <c r="I13" i="7"/>
  <c r="K13" i="7"/>
  <c r="P13" i="7" s="1"/>
  <c r="L13" i="7"/>
  <c r="I12" i="7"/>
  <c r="K12" i="7" s="1"/>
  <c r="I11" i="7"/>
  <c r="K11" i="7" s="1"/>
  <c r="I9" i="7"/>
  <c r="K9" i="7"/>
  <c r="I7" i="7"/>
  <c r="K7" i="7" s="1"/>
  <c r="I5" i="7"/>
  <c r="K5" i="7" s="1"/>
  <c r="L5" i="7" s="1"/>
  <c r="I3" i="7"/>
  <c r="K3" i="7" s="1"/>
  <c r="I2" i="7"/>
  <c r="K2" i="7"/>
  <c r="P2" i="7" s="1"/>
  <c r="G3" i="7"/>
  <c r="H3" i="7" s="1"/>
  <c r="G4" i="7"/>
  <c r="H4" i="7" s="1"/>
  <c r="G5" i="7"/>
  <c r="G6" i="7"/>
  <c r="H6" i="7" s="1"/>
  <c r="G7" i="7"/>
  <c r="H7" i="7"/>
  <c r="G8" i="7"/>
  <c r="H8" i="7" s="1"/>
  <c r="G9" i="7"/>
  <c r="H9" i="7" s="1"/>
  <c r="G10" i="7"/>
  <c r="H10" i="7"/>
  <c r="G11" i="7"/>
  <c r="H11" i="7" s="1"/>
  <c r="G12" i="7"/>
  <c r="H12" i="7" s="1"/>
  <c r="G13" i="7"/>
  <c r="H13" i="7" s="1"/>
  <c r="G14" i="7"/>
  <c r="H14" i="7" s="1"/>
  <c r="G15" i="7"/>
  <c r="H15" i="7" s="1"/>
  <c r="G16" i="7"/>
  <c r="G17" i="7"/>
  <c r="H17" i="7" s="1"/>
  <c r="G18" i="7"/>
  <c r="G19" i="7"/>
  <c r="H19" i="7" s="1"/>
  <c r="G20" i="7"/>
  <c r="H20" i="7" s="1"/>
  <c r="G21" i="7"/>
  <c r="H21" i="7"/>
  <c r="G22" i="7"/>
  <c r="H22" i="7" s="1"/>
  <c r="G23" i="7"/>
  <c r="H23" i="7" s="1"/>
  <c r="G24" i="7"/>
  <c r="H24" i="7"/>
  <c r="G25" i="7"/>
  <c r="H25" i="7" s="1"/>
  <c r="G26" i="7"/>
  <c r="H26" i="7" s="1"/>
  <c r="G27" i="7"/>
  <c r="H27" i="7" s="1"/>
  <c r="G28" i="7"/>
  <c r="H28" i="7" s="1"/>
  <c r="G29" i="7"/>
  <c r="H29" i="7"/>
  <c r="G30" i="7"/>
  <c r="G31" i="7"/>
  <c r="H31" i="7"/>
  <c r="G32" i="7"/>
  <c r="H32" i="7" s="1"/>
  <c r="G33" i="7"/>
  <c r="H33" i="7"/>
  <c r="G34" i="7"/>
  <c r="G35" i="7"/>
  <c r="H35" i="7" s="1"/>
  <c r="G36" i="7"/>
  <c r="H36" i="7"/>
  <c r="G37" i="7"/>
  <c r="H37" i="7"/>
  <c r="G38" i="7"/>
  <c r="H38" i="7" s="1"/>
  <c r="G39" i="7"/>
  <c r="H39" i="7"/>
  <c r="D39" i="7"/>
  <c r="E39" i="7" s="1"/>
  <c r="D38" i="7"/>
  <c r="E38" i="7" s="1"/>
  <c r="D37" i="7"/>
  <c r="E37" i="7" s="1"/>
  <c r="D36" i="7"/>
  <c r="E36" i="7"/>
  <c r="D35" i="7"/>
  <c r="E35" i="7" s="1"/>
  <c r="D34" i="7"/>
  <c r="E34" i="7"/>
  <c r="D33" i="7"/>
  <c r="E33" i="7"/>
  <c r="D32" i="7"/>
  <c r="E32" i="7"/>
  <c r="D31" i="7"/>
  <c r="E31" i="7" s="1"/>
  <c r="D30" i="7"/>
  <c r="E30" i="7" s="1"/>
  <c r="D29" i="7"/>
  <c r="E29" i="7" s="1"/>
  <c r="D28" i="7"/>
  <c r="E28" i="7"/>
  <c r="D27" i="7"/>
  <c r="E27" i="7" s="1"/>
  <c r="D26" i="7"/>
  <c r="E26" i="7" s="1"/>
  <c r="D25" i="7"/>
  <c r="E25" i="7"/>
  <c r="D24" i="7"/>
  <c r="E24" i="7"/>
  <c r="D23" i="7"/>
  <c r="E23" i="7" s="1"/>
  <c r="D22" i="7"/>
  <c r="E22" i="7"/>
  <c r="D21" i="7"/>
  <c r="E21" i="7" s="1"/>
  <c r="D20" i="7"/>
  <c r="E20" i="7"/>
  <c r="D19" i="7"/>
  <c r="E19" i="7" s="1"/>
  <c r="D18" i="7"/>
  <c r="E18" i="7" s="1"/>
  <c r="D17" i="7"/>
  <c r="E17" i="7" s="1"/>
  <c r="D16" i="7"/>
  <c r="E16" i="7"/>
  <c r="D15" i="7"/>
  <c r="E15" i="7" s="1"/>
  <c r="D14" i="7"/>
  <c r="E14" i="7"/>
  <c r="D13" i="7"/>
  <c r="E13" i="7" s="1"/>
  <c r="D12" i="7"/>
  <c r="E12" i="7"/>
  <c r="D11" i="7"/>
  <c r="E11" i="7" s="1"/>
  <c r="D10" i="7"/>
  <c r="E10" i="7"/>
  <c r="D9" i="7"/>
  <c r="E9" i="7"/>
  <c r="D8" i="7"/>
  <c r="E8" i="7"/>
  <c r="D7" i="7"/>
  <c r="E7" i="7" s="1"/>
  <c r="D6" i="7"/>
  <c r="E6" i="7" s="1"/>
  <c r="D5" i="7"/>
  <c r="E5" i="7" s="1"/>
  <c r="D4" i="7"/>
  <c r="E4" i="7"/>
  <c r="D3" i="7"/>
  <c r="E3" i="7" s="1"/>
  <c r="D2" i="7"/>
  <c r="E2" i="7"/>
  <c r="D40" i="7"/>
  <c r="E40" i="7"/>
  <c r="B40" i="7"/>
  <c r="B39" i="7"/>
  <c r="B38" i="7"/>
  <c r="B37" i="7"/>
  <c r="B36" i="7"/>
  <c r="B35" i="7"/>
  <c r="H34" i="7"/>
  <c r="B34" i="7"/>
  <c r="B33" i="7"/>
  <c r="B32" i="7"/>
  <c r="B31" i="7"/>
  <c r="H30" i="7"/>
  <c r="B30" i="7"/>
  <c r="B29" i="7"/>
  <c r="B28" i="7"/>
  <c r="B27" i="7"/>
  <c r="B26" i="7"/>
  <c r="B25" i="7"/>
  <c r="B24" i="7"/>
  <c r="B23" i="7"/>
  <c r="B22" i="7"/>
  <c r="B21" i="7"/>
  <c r="B20" i="7"/>
  <c r="B19" i="7"/>
  <c r="H18" i="7"/>
  <c r="B18" i="7"/>
  <c r="B17" i="7"/>
  <c r="H16" i="7"/>
  <c r="B16" i="7"/>
  <c r="B15" i="7"/>
  <c r="B14" i="7"/>
  <c r="B13" i="7"/>
  <c r="B12" i="7"/>
  <c r="B11" i="7"/>
  <c r="B10" i="7"/>
  <c r="B9" i="7"/>
  <c r="B8" i="7"/>
  <c r="B7" i="7"/>
  <c r="B6" i="7"/>
  <c r="H5" i="7"/>
  <c r="B5" i="7"/>
  <c r="B4" i="7"/>
  <c r="B3" i="7"/>
  <c r="B2" i="7"/>
  <c r="I3" i="6"/>
  <c r="K3" i="6" s="1"/>
  <c r="I4" i="6"/>
  <c r="K4" i="6" s="1"/>
  <c r="I5" i="6"/>
  <c r="K5" i="6" s="1"/>
  <c r="P5" i="6" s="1"/>
  <c r="I6" i="6"/>
  <c r="K6" i="6" s="1"/>
  <c r="P6" i="6" s="1"/>
  <c r="I7" i="6"/>
  <c r="K7" i="6" s="1"/>
  <c r="I8" i="6"/>
  <c r="K8" i="6"/>
  <c r="I9" i="6"/>
  <c r="K9" i="6" s="1"/>
  <c r="P9" i="6"/>
  <c r="I10" i="6"/>
  <c r="K10" i="6"/>
  <c r="I11" i="6"/>
  <c r="K11" i="6" s="1"/>
  <c r="I12" i="6"/>
  <c r="K12" i="6" s="1"/>
  <c r="I13" i="6"/>
  <c r="K13" i="6"/>
  <c r="I14" i="6"/>
  <c r="K14" i="6"/>
  <c r="I15" i="6"/>
  <c r="K15" i="6" s="1"/>
  <c r="I16" i="6"/>
  <c r="K16" i="6" s="1"/>
  <c r="I17" i="6"/>
  <c r="K17" i="6"/>
  <c r="I18" i="6"/>
  <c r="K18" i="6" s="1"/>
  <c r="I19" i="6"/>
  <c r="K19" i="6" s="1"/>
  <c r="L19" i="6" s="1"/>
  <c r="I20" i="6"/>
  <c r="K20" i="6" s="1"/>
  <c r="I21" i="6"/>
  <c r="K21" i="6" s="1"/>
  <c r="I22" i="6"/>
  <c r="K22" i="6"/>
  <c r="I23" i="6"/>
  <c r="K23" i="6"/>
  <c r="I24" i="6"/>
  <c r="K24" i="6" s="1"/>
  <c r="L24" i="6" s="1"/>
  <c r="I25" i="6"/>
  <c r="K25" i="6" s="1"/>
  <c r="I26" i="6"/>
  <c r="K26" i="6" s="1"/>
  <c r="I27" i="6"/>
  <c r="K27" i="6" s="1"/>
  <c r="I28" i="6"/>
  <c r="K28" i="6"/>
  <c r="I29" i="6"/>
  <c r="K29" i="6" s="1"/>
  <c r="I30" i="6"/>
  <c r="K30" i="6"/>
  <c r="P30" i="6" s="1"/>
  <c r="I31" i="6"/>
  <c r="K31" i="6"/>
  <c r="I32" i="6"/>
  <c r="K32" i="6" s="1"/>
  <c r="I33" i="6"/>
  <c r="K33" i="6" s="1"/>
  <c r="I34" i="6"/>
  <c r="K34" i="6" s="1"/>
  <c r="I35" i="6"/>
  <c r="K35" i="6"/>
  <c r="L35" i="6"/>
  <c r="I36" i="6"/>
  <c r="K36" i="6"/>
  <c r="P36" i="6" s="1"/>
  <c r="I37" i="6"/>
  <c r="K37" i="6"/>
  <c r="I38" i="6"/>
  <c r="K38" i="6" s="1"/>
  <c r="I39" i="6"/>
  <c r="K39" i="6" s="1"/>
  <c r="K40" i="6"/>
  <c r="D5" i="5"/>
  <c r="W5" i="5" s="1"/>
  <c r="G3" i="6"/>
  <c r="H3" i="6" s="1"/>
  <c r="G4" i="6"/>
  <c r="H4" i="6"/>
  <c r="G5" i="6"/>
  <c r="H5" i="6" s="1"/>
  <c r="G6" i="6"/>
  <c r="H6" i="6" s="1"/>
  <c r="G7" i="6"/>
  <c r="H7" i="6" s="1"/>
  <c r="G8" i="6"/>
  <c r="H8" i="6"/>
  <c r="G9" i="6"/>
  <c r="H9" i="6"/>
  <c r="G10" i="6"/>
  <c r="H10" i="6" s="1"/>
  <c r="G11" i="6"/>
  <c r="G12" i="6"/>
  <c r="G13" i="6"/>
  <c r="H13" i="6"/>
  <c r="G14" i="6"/>
  <c r="H14" i="6"/>
  <c r="G15" i="6"/>
  <c r="H15" i="6" s="1"/>
  <c r="G16" i="6"/>
  <c r="H16" i="6" s="1"/>
  <c r="G17" i="6"/>
  <c r="H17" i="6"/>
  <c r="G18" i="6"/>
  <c r="H18" i="6" s="1"/>
  <c r="G19" i="6"/>
  <c r="H19" i="6" s="1"/>
  <c r="G20" i="6"/>
  <c r="H20" i="6" s="1"/>
  <c r="G21" i="6"/>
  <c r="H21" i="6"/>
  <c r="G22" i="6"/>
  <c r="H22" i="6" s="1"/>
  <c r="G23" i="6"/>
  <c r="H23" i="6" s="1"/>
  <c r="G24" i="6"/>
  <c r="H24" i="6" s="1"/>
  <c r="G25" i="6"/>
  <c r="H25" i="6"/>
  <c r="G26" i="6"/>
  <c r="H26" i="6"/>
  <c r="G27" i="6"/>
  <c r="H27" i="6" s="1"/>
  <c r="G28" i="6"/>
  <c r="H28" i="6" s="1"/>
  <c r="G29" i="6"/>
  <c r="H29" i="6"/>
  <c r="G30" i="6"/>
  <c r="H30" i="6" s="1"/>
  <c r="G31" i="6"/>
  <c r="H31" i="6" s="1"/>
  <c r="G32" i="6"/>
  <c r="H32" i="6" s="1"/>
  <c r="G33" i="6"/>
  <c r="H33" i="6"/>
  <c r="G34" i="6"/>
  <c r="H34" i="6" s="1"/>
  <c r="G35" i="6"/>
  <c r="H35" i="6" s="1"/>
  <c r="G36" i="6"/>
  <c r="H36" i="6" s="1"/>
  <c r="G37" i="6"/>
  <c r="H37" i="6"/>
  <c r="G38" i="6"/>
  <c r="H38" i="6" s="1"/>
  <c r="G39" i="6"/>
  <c r="H39" i="6" s="1"/>
  <c r="G40" i="6"/>
  <c r="H40" i="6" s="1"/>
  <c r="D3" i="6"/>
  <c r="E3" i="6"/>
  <c r="D4" i="6"/>
  <c r="E4" i="6" s="1"/>
  <c r="D5" i="6"/>
  <c r="E5" i="6" s="1"/>
  <c r="D6" i="6"/>
  <c r="E6" i="6" s="1"/>
  <c r="D7" i="6"/>
  <c r="E7" i="6"/>
  <c r="D8" i="6"/>
  <c r="E8" i="6" s="1"/>
  <c r="D9" i="6"/>
  <c r="E9" i="6" s="1"/>
  <c r="D10" i="6"/>
  <c r="E10" i="6" s="1"/>
  <c r="D11" i="6"/>
  <c r="E11" i="6"/>
  <c r="D12" i="6"/>
  <c r="E12" i="6" s="1"/>
  <c r="D13" i="6"/>
  <c r="E13" i="6" s="1"/>
  <c r="D14" i="6"/>
  <c r="E14" i="6" s="1"/>
  <c r="D15" i="6"/>
  <c r="E15" i="6"/>
  <c r="D16" i="6"/>
  <c r="E16" i="6" s="1"/>
  <c r="D17" i="6"/>
  <c r="E17" i="6" s="1"/>
  <c r="D18" i="6"/>
  <c r="E18" i="6" s="1"/>
  <c r="D19" i="6"/>
  <c r="E19" i="6"/>
  <c r="D20" i="6"/>
  <c r="E20" i="6" s="1"/>
  <c r="D21" i="6"/>
  <c r="E21" i="6" s="1"/>
  <c r="D22" i="6"/>
  <c r="E22" i="6" s="1"/>
  <c r="D23" i="6"/>
  <c r="E23" i="6"/>
  <c r="D24" i="6"/>
  <c r="E24" i="6"/>
  <c r="D25" i="6"/>
  <c r="E25" i="6" s="1"/>
  <c r="D26" i="6"/>
  <c r="E26" i="6" s="1"/>
  <c r="D27" i="6"/>
  <c r="E27" i="6"/>
  <c r="D28" i="6"/>
  <c r="E28" i="6" s="1"/>
  <c r="D29" i="6"/>
  <c r="E29" i="6" s="1"/>
  <c r="D30" i="6"/>
  <c r="E30" i="6" s="1"/>
  <c r="D31" i="6"/>
  <c r="E31" i="6"/>
  <c r="D32" i="6"/>
  <c r="E32" i="6" s="1"/>
  <c r="D33" i="6"/>
  <c r="E33" i="6" s="1"/>
  <c r="D34" i="6"/>
  <c r="E34" i="6" s="1"/>
  <c r="D35" i="6"/>
  <c r="E35" i="6"/>
  <c r="D36" i="6"/>
  <c r="E36" i="6"/>
  <c r="D37" i="6"/>
  <c r="E37" i="6" s="1"/>
  <c r="D38" i="6"/>
  <c r="E38" i="6" s="1"/>
  <c r="D39" i="6"/>
  <c r="E39" i="6"/>
  <c r="D40" i="6"/>
  <c r="E40" i="6" s="1"/>
  <c r="D2" i="6"/>
  <c r="E2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2" i="6"/>
  <c r="AK6" i="3"/>
  <c r="AL6" i="3"/>
  <c r="AK7" i="3"/>
  <c r="AL7" i="3" s="1"/>
  <c r="AK8" i="3"/>
  <c r="AL8" i="3"/>
  <c r="AK9" i="3"/>
  <c r="AL9" i="3"/>
  <c r="AK10" i="3"/>
  <c r="AL10" i="3"/>
  <c r="AK11" i="3"/>
  <c r="AL11" i="3" s="1"/>
  <c r="AK12" i="3"/>
  <c r="AL12" i="3" s="1"/>
  <c r="AK13" i="3"/>
  <c r="AL13" i="3" s="1"/>
  <c r="AK14" i="3"/>
  <c r="AL14" i="3"/>
  <c r="AK15" i="3"/>
  <c r="AL15" i="3" s="1"/>
  <c r="AK16" i="3"/>
  <c r="AK17" i="3"/>
  <c r="AL17" i="3"/>
  <c r="AK18" i="3"/>
  <c r="AL18" i="3"/>
  <c r="AK19" i="3"/>
  <c r="AL19" i="3" s="1"/>
  <c r="AK20" i="3"/>
  <c r="AL20" i="3"/>
  <c r="AK21" i="3"/>
  <c r="AL21" i="3" s="1"/>
  <c r="AK22" i="3"/>
  <c r="AL22" i="3"/>
  <c r="AK23" i="3"/>
  <c r="AL23" i="3" s="1"/>
  <c r="AK24" i="3"/>
  <c r="AL24" i="3"/>
  <c r="AK25" i="3"/>
  <c r="AL25" i="3" s="1"/>
  <c r="AK26" i="3"/>
  <c r="AL26" i="3"/>
  <c r="AK27" i="3"/>
  <c r="AL27" i="3" s="1"/>
  <c r="AK28" i="3"/>
  <c r="AL28" i="3" s="1"/>
  <c r="AK29" i="3"/>
  <c r="AL29" i="3"/>
  <c r="AK30" i="3"/>
  <c r="AL30" i="3"/>
  <c r="AK31" i="3"/>
  <c r="AL31" i="3" s="1"/>
  <c r="AK32" i="3"/>
  <c r="AL32" i="3"/>
  <c r="AK33" i="3"/>
  <c r="AL33" i="3" s="1"/>
  <c r="AK34" i="3"/>
  <c r="AL34" i="3"/>
  <c r="AK35" i="3"/>
  <c r="AL35" i="3" s="1"/>
  <c r="AK36" i="3"/>
  <c r="AL36" i="3" s="1"/>
  <c r="AK37" i="3"/>
  <c r="AL37" i="3" s="1"/>
  <c r="AK38" i="3"/>
  <c r="AL38" i="3"/>
  <c r="AK39" i="3"/>
  <c r="AL39" i="3" s="1"/>
  <c r="AK40" i="3"/>
  <c r="AL40" i="3"/>
  <c r="AK41" i="3"/>
  <c r="AL41" i="3"/>
  <c r="AK42" i="3"/>
  <c r="AL42" i="3"/>
  <c r="AK43" i="3"/>
  <c r="AL43" i="3" s="1"/>
  <c r="AK44" i="3"/>
  <c r="AL44" i="3" s="1"/>
  <c r="AK45" i="3"/>
  <c r="AL45" i="3" s="1"/>
  <c r="AK46" i="3"/>
  <c r="AL46" i="3"/>
  <c r="AK47" i="3"/>
  <c r="AL47" i="3" s="1"/>
  <c r="AK48" i="3"/>
  <c r="AL48" i="3" s="1"/>
  <c r="AK49" i="3"/>
  <c r="AL49" i="3"/>
  <c r="AK50" i="3"/>
  <c r="AL50" i="3"/>
  <c r="AK51" i="3"/>
  <c r="AL51" i="3" s="1"/>
  <c r="AK52" i="3"/>
  <c r="AL52" i="3"/>
  <c r="AK53" i="3"/>
  <c r="AL53" i="3" s="1"/>
  <c r="AK54" i="3"/>
  <c r="AL54" i="3"/>
  <c r="AK55" i="3"/>
  <c r="AL55" i="3" s="1"/>
  <c r="AK56" i="3"/>
  <c r="AL56" i="3"/>
  <c r="AK57" i="3"/>
  <c r="AL57" i="3" s="1"/>
  <c r="AK58" i="3"/>
  <c r="AL58" i="3"/>
  <c r="AK59" i="3"/>
  <c r="AL59" i="3" s="1"/>
  <c r="AK60" i="3"/>
  <c r="AL60" i="3"/>
  <c r="AK61" i="3"/>
  <c r="AL61" i="3"/>
  <c r="AK62" i="3"/>
  <c r="AL62" i="3"/>
  <c r="AK63" i="3"/>
  <c r="AL63" i="3" s="1"/>
  <c r="AK64" i="3"/>
  <c r="AL64" i="3"/>
  <c r="AK65" i="3"/>
  <c r="AL65" i="3" s="1"/>
  <c r="AK66" i="3"/>
  <c r="AL66" i="3"/>
  <c r="AK67" i="3"/>
  <c r="AL67" i="3" s="1"/>
  <c r="AK68" i="3"/>
  <c r="AL68" i="3" s="1"/>
  <c r="AK69" i="3"/>
  <c r="AL69" i="3" s="1"/>
  <c r="AK70" i="3"/>
  <c r="AL70" i="3"/>
  <c r="AK71" i="3"/>
  <c r="AL71" i="3" s="1"/>
  <c r="AK72" i="3"/>
  <c r="AL72" i="3"/>
  <c r="AK73" i="3"/>
  <c r="AL73" i="3"/>
  <c r="AK74" i="3"/>
  <c r="AL74" i="3"/>
  <c r="AK75" i="3"/>
  <c r="AL75" i="3" s="1"/>
  <c r="AK76" i="3"/>
  <c r="AL76" i="3" s="1"/>
  <c r="AK77" i="3"/>
  <c r="AL77" i="3" s="1"/>
  <c r="AK78" i="3"/>
  <c r="AL78" i="3"/>
  <c r="AK79" i="3"/>
  <c r="AL79" i="3" s="1"/>
  <c r="AK80" i="3"/>
  <c r="AL80" i="3" s="1"/>
  <c r="AK81" i="3"/>
  <c r="AL81" i="3"/>
  <c r="AK82" i="3"/>
  <c r="AL82" i="3"/>
  <c r="AK83" i="3"/>
  <c r="AL83" i="3" s="1"/>
  <c r="AK84" i="3"/>
  <c r="AL84" i="3" s="1"/>
  <c r="AK85" i="3"/>
  <c r="AL85" i="3" s="1"/>
  <c r="AK86" i="3"/>
  <c r="AL86" i="3"/>
  <c r="AK87" i="3"/>
  <c r="AL87" i="3" s="1"/>
  <c r="AK88" i="3"/>
  <c r="AL88" i="3"/>
  <c r="AK89" i="3"/>
  <c r="AL89" i="3" s="1"/>
  <c r="AK90" i="3"/>
  <c r="AL90" i="3"/>
  <c r="AK91" i="3"/>
  <c r="AL91" i="3" s="1"/>
  <c r="AK92" i="3"/>
  <c r="AL92" i="3"/>
  <c r="AK93" i="3"/>
  <c r="AL93" i="3"/>
  <c r="AK94" i="3"/>
  <c r="AL94" i="3"/>
  <c r="AK95" i="3"/>
  <c r="AL95" i="3" s="1"/>
  <c r="AK96" i="3"/>
  <c r="AL96" i="3"/>
  <c r="AK97" i="3"/>
  <c r="AL97" i="3" s="1"/>
  <c r="AK98" i="3"/>
  <c r="AL98" i="3"/>
  <c r="AK99" i="3"/>
  <c r="AL99" i="3" s="1"/>
  <c r="AK100" i="3"/>
  <c r="AL100" i="3" s="1"/>
  <c r="AK101" i="3"/>
  <c r="AL101" i="3" s="1"/>
  <c r="AK102" i="3"/>
  <c r="AL102" i="3"/>
  <c r="AK103" i="3"/>
  <c r="AL103" i="3" s="1"/>
  <c r="AK104" i="3"/>
  <c r="AL104" i="3"/>
  <c r="AK105" i="3"/>
  <c r="AL105" i="3"/>
  <c r="AK106" i="3"/>
  <c r="AL106" i="3"/>
  <c r="AK107" i="3"/>
  <c r="AL107" i="3" s="1"/>
  <c r="AK108" i="3"/>
  <c r="AL108" i="3" s="1"/>
  <c r="AK109" i="3"/>
  <c r="AL109" i="3" s="1"/>
  <c r="AK110" i="3"/>
  <c r="AL110" i="3"/>
  <c r="AK111" i="3"/>
  <c r="AL111" i="3" s="1"/>
  <c r="AK112" i="3"/>
  <c r="AL112" i="3" s="1"/>
  <c r="AK113" i="3"/>
  <c r="AL113" i="3"/>
  <c r="AK114" i="3"/>
  <c r="AL114" i="3"/>
  <c r="AK115" i="3"/>
  <c r="AL115" i="3" s="1"/>
  <c r="AK116" i="3"/>
  <c r="AL116" i="3"/>
  <c r="AK117" i="3"/>
  <c r="AL117" i="3" s="1"/>
  <c r="AK118" i="3"/>
  <c r="AL118" i="3"/>
  <c r="AK119" i="3"/>
  <c r="AL119" i="3" s="1"/>
  <c r="AK120" i="3"/>
  <c r="AL120" i="3" s="1"/>
  <c r="AK121" i="3"/>
  <c r="AL121" i="3" s="1"/>
  <c r="AK122" i="3"/>
  <c r="AL122" i="3"/>
  <c r="AK123" i="3"/>
  <c r="AL123" i="3" s="1"/>
  <c r="AK124" i="3"/>
  <c r="AL124" i="3"/>
  <c r="AK125" i="3"/>
  <c r="AL125" i="3" s="1"/>
  <c r="AK126" i="3"/>
  <c r="AL126" i="3"/>
  <c r="AK127" i="3"/>
  <c r="AL127" i="3" s="1"/>
  <c r="AK128" i="3"/>
  <c r="AL128" i="3"/>
  <c r="AK129" i="3"/>
  <c r="AL129" i="3"/>
  <c r="AK130" i="3"/>
  <c r="AL130" i="3"/>
  <c r="AK131" i="3"/>
  <c r="AL131" i="3" s="1"/>
  <c r="AK132" i="3"/>
  <c r="AL132" i="3" s="1"/>
  <c r="AK133" i="3"/>
  <c r="AL133" i="3" s="1"/>
  <c r="AK134" i="3"/>
  <c r="AL134" i="3"/>
  <c r="AK135" i="3"/>
  <c r="AL135" i="3" s="1"/>
  <c r="AK136" i="3"/>
  <c r="AL136" i="3"/>
  <c r="AK137" i="3"/>
  <c r="AL137" i="3"/>
  <c r="AK138" i="3"/>
  <c r="AL138" i="3"/>
  <c r="AK139" i="3"/>
  <c r="AL139" i="3" s="1"/>
  <c r="AK140" i="3"/>
  <c r="AL140" i="3" s="1"/>
  <c r="AK5" i="3"/>
  <c r="AC6" i="5"/>
  <c r="AD6" i="5" s="1"/>
  <c r="AC7" i="5"/>
  <c r="AD7" i="5"/>
  <c r="AC8" i="5"/>
  <c r="AD8" i="5" s="1"/>
  <c r="AC9" i="5"/>
  <c r="AC10" i="5"/>
  <c r="AD10" i="5"/>
  <c r="AC11" i="5"/>
  <c r="AD11" i="5"/>
  <c r="AC12" i="5"/>
  <c r="AD12" i="5" s="1"/>
  <c r="AC13" i="5"/>
  <c r="AD13" i="5" s="1"/>
  <c r="AC14" i="5"/>
  <c r="AD14" i="5" s="1"/>
  <c r="AC15" i="5"/>
  <c r="AD15" i="5"/>
  <c r="AC16" i="5"/>
  <c r="AD16" i="5"/>
  <c r="AC17" i="5"/>
  <c r="AD17" i="5" s="1"/>
  <c r="AC18" i="5"/>
  <c r="AD18" i="5"/>
  <c r="AC19" i="5"/>
  <c r="AD19" i="5"/>
  <c r="AC20" i="5"/>
  <c r="AD20" i="5" s="1"/>
  <c r="AC21" i="5"/>
  <c r="AD21" i="5" s="1"/>
  <c r="AC22" i="5"/>
  <c r="AD22" i="5" s="1"/>
  <c r="AC23" i="5"/>
  <c r="AD23" i="5"/>
  <c r="AC24" i="5"/>
  <c r="AD24" i="5" s="1"/>
  <c r="AC25" i="5"/>
  <c r="AD25" i="5" s="1"/>
  <c r="AC26" i="5"/>
  <c r="AD26" i="5" s="1"/>
  <c r="AC27" i="5"/>
  <c r="AD27" i="5"/>
  <c r="AC28" i="5"/>
  <c r="AD28" i="5"/>
  <c r="AC29" i="5"/>
  <c r="AD29" i="5" s="1"/>
  <c r="AC30" i="5"/>
  <c r="AD30" i="5" s="1"/>
  <c r="AC31" i="5"/>
  <c r="AD31" i="5"/>
  <c r="AC32" i="5"/>
  <c r="AD32" i="5" s="1"/>
  <c r="AC33" i="5"/>
  <c r="AC34" i="5"/>
  <c r="AD34" i="5" s="1"/>
  <c r="AC35" i="5"/>
  <c r="AD35" i="5"/>
  <c r="AC36" i="5"/>
  <c r="AD36" i="5"/>
  <c r="AC37" i="5"/>
  <c r="AD37" i="5" s="1"/>
  <c r="AC38" i="5"/>
  <c r="AD38" i="5"/>
  <c r="AC39" i="5"/>
  <c r="AD39" i="5"/>
  <c r="AC40" i="5"/>
  <c r="AD40" i="5" s="1"/>
  <c r="AC41" i="5"/>
  <c r="AD41" i="5" s="1"/>
  <c r="AC42" i="5"/>
  <c r="AD42" i="5"/>
  <c r="AC43" i="5"/>
  <c r="AD43" i="5"/>
  <c r="AC44" i="5"/>
  <c r="AD44" i="5" s="1"/>
  <c r="AC45" i="5"/>
  <c r="AD45" i="5" s="1"/>
  <c r="AC46" i="5"/>
  <c r="AD46" i="5" s="1"/>
  <c r="AC47" i="5"/>
  <c r="AD47" i="5"/>
  <c r="AC48" i="5"/>
  <c r="AD48" i="5"/>
  <c r="AC49" i="5"/>
  <c r="AD49" i="5" s="1"/>
  <c r="AC50" i="5"/>
  <c r="AD50" i="5"/>
  <c r="AC51" i="5"/>
  <c r="AD51" i="5"/>
  <c r="AC52" i="5"/>
  <c r="AD52" i="5" s="1"/>
  <c r="AC53" i="5"/>
  <c r="AD53" i="5" s="1"/>
  <c r="AC54" i="5"/>
  <c r="AD54" i="5" s="1"/>
  <c r="AC55" i="5"/>
  <c r="AD55" i="5"/>
  <c r="AC56" i="5"/>
  <c r="AD56" i="5" s="1"/>
  <c r="AC57" i="5"/>
  <c r="AD57" i="5" s="1"/>
  <c r="AC58" i="5"/>
  <c r="AD58" i="5" s="1"/>
  <c r="AC59" i="5"/>
  <c r="AD59" i="5"/>
  <c r="AC60" i="5"/>
  <c r="AD60" i="5"/>
  <c r="AC61" i="5"/>
  <c r="AD61" i="5" s="1"/>
  <c r="AC62" i="5"/>
  <c r="AD62" i="5"/>
  <c r="AC63" i="5"/>
  <c r="AD63" i="5"/>
  <c r="AC64" i="5"/>
  <c r="AD64" i="5" s="1"/>
  <c r="AC65" i="5"/>
  <c r="AD65" i="5" s="1"/>
  <c r="AC66" i="5"/>
  <c r="AD66" i="5" s="1"/>
  <c r="AC67" i="5"/>
  <c r="AD67" i="5"/>
  <c r="AC68" i="5"/>
  <c r="AD68" i="5"/>
  <c r="AC69" i="5"/>
  <c r="AD69" i="5" s="1"/>
  <c r="AC70" i="5"/>
  <c r="AD70" i="5"/>
  <c r="AC71" i="5"/>
  <c r="AD71" i="5"/>
  <c r="AC72" i="5"/>
  <c r="AD72" i="5" s="1"/>
  <c r="AC73" i="5"/>
  <c r="AD73" i="5" s="1"/>
  <c r="AC74" i="5"/>
  <c r="AD74" i="5"/>
  <c r="AC75" i="5"/>
  <c r="AD75" i="5"/>
  <c r="AC76" i="5"/>
  <c r="AD76" i="5" s="1"/>
  <c r="AC77" i="5"/>
  <c r="AD77" i="5" s="1"/>
  <c r="AC78" i="5"/>
  <c r="AD78" i="5" s="1"/>
  <c r="AC79" i="5"/>
  <c r="AD79" i="5"/>
  <c r="AC80" i="5"/>
  <c r="AD80" i="5" s="1"/>
  <c r="AC81" i="5"/>
  <c r="AD81" i="5" s="1"/>
  <c r="AC82" i="5"/>
  <c r="AD82" i="5"/>
  <c r="AC83" i="5"/>
  <c r="AD83" i="5"/>
  <c r="AC84" i="5"/>
  <c r="AD84" i="5"/>
  <c r="AC85" i="5"/>
  <c r="AD85" i="5" s="1"/>
  <c r="AC86" i="5"/>
  <c r="AD86" i="5" s="1"/>
  <c r="AC87" i="5"/>
  <c r="AD87" i="5"/>
  <c r="AC88" i="5"/>
  <c r="AD88" i="5" s="1"/>
  <c r="AC89" i="5"/>
  <c r="AD89" i="5" s="1"/>
  <c r="AC90" i="5"/>
  <c r="AD90" i="5" s="1"/>
  <c r="AC91" i="5"/>
  <c r="AD91" i="5"/>
  <c r="AC92" i="5"/>
  <c r="AD92" i="5"/>
  <c r="AC93" i="5"/>
  <c r="AD93" i="5" s="1"/>
  <c r="AC94" i="5"/>
  <c r="AD94" i="5"/>
  <c r="AC95" i="5"/>
  <c r="AD95" i="5"/>
  <c r="AC96" i="5"/>
  <c r="AD96" i="5" s="1"/>
  <c r="AC97" i="5"/>
  <c r="AD97" i="5" s="1"/>
  <c r="AC98" i="5"/>
  <c r="AD98" i="5"/>
  <c r="AC99" i="5"/>
  <c r="AD99" i="5"/>
  <c r="AC100" i="5"/>
  <c r="AD100" i="5"/>
  <c r="AC101" i="5"/>
  <c r="AD101" i="5" s="1"/>
  <c r="AC102" i="5"/>
  <c r="AD102" i="5" s="1"/>
  <c r="AC103" i="5"/>
  <c r="AD103" i="5"/>
  <c r="AC104" i="5"/>
  <c r="AD104" i="5" s="1"/>
  <c r="AC105" i="5"/>
  <c r="AD105" i="5" s="1"/>
  <c r="AC106" i="5"/>
  <c r="AD106" i="5"/>
  <c r="AC107" i="5"/>
  <c r="AD107" i="5"/>
  <c r="AC108" i="5"/>
  <c r="AD108" i="5" s="1"/>
  <c r="AC109" i="5"/>
  <c r="AD109" i="5" s="1"/>
  <c r="AC110" i="5"/>
  <c r="AD110" i="5" s="1"/>
  <c r="AC111" i="5"/>
  <c r="AD111" i="5"/>
  <c r="AC112" i="5"/>
  <c r="AD112" i="5" s="1"/>
  <c r="AC113" i="5"/>
  <c r="AD113" i="5" s="1"/>
  <c r="AC114" i="5"/>
  <c r="AD114" i="5"/>
  <c r="AC115" i="5"/>
  <c r="AD115" i="5"/>
  <c r="AC116" i="5"/>
  <c r="AD116" i="5" s="1"/>
  <c r="AC117" i="5"/>
  <c r="AD117" i="5" s="1"/>
  <c r="AC118" i="5"/>
  <c r="AD118" i="5" s="1"/>
  <c r="AC119" i="5"/>
  <c r="AD119" i="5"/>
  <c r="AC120" i="5"/>
  <c r="AD120" i="5"/>
  <c r="AC121" i="5"/>
  <c r="AD121" i="5" s="1"/>
  <c r="AC122" i="5"/>
  <c r="AD122" i="5" s="1"/>
  <c r="AC123" i="5"/>
  <c r="AD123" i="5"/>
  <c r="AC124" i="5"/>
  <c r="AD124" i="5"/>
  <c r="AC125" i="5"/>
  <c r="AD125" i="5" s="1"/>
  <c r="AC126" i="5"/>
  <c r="AD126" i="5" s="1"/>
  <c r="AC127" i="5"/>
  <c r="AD127" i="5"/>
  <c r="AC128" i="5"/>
  <c r="AD128" i="5" s="1"/>
  <c r="AC129" i="5"/>
  <c r="AD129" i="5" s="1"/>
  <c r="AC130" i="5"/>
  <c r="AD130" i="5"/>
  <c r="AC131" i="5"/>
  <c r="AD131" i="5"/>
  <c r="AC132" i="5"/>
  <c r="AD132" i="5"/>
  <c r="AC133" i="5"/>
  <c r="AD133" i="5" s="1"/>
  <c r="AC134" i="5"/>
  <c r="AD134" i="5" s="1"/>
  <c r="AC135" i="5"/>
  <c r="AD135" i="5"/>
  <c r="AC136" i="5"/>
  <c r="AD136" i="5" s="1"/>
  <c r="AC137" i="5"/>
  <c r="AD137" i="5" s="1"/>
  <c r="AC138" i="5"/>
  <c r="AD138" i="5"/>
  <c r="AC139" i="5"/>
  <c r="AD139" i="5"/>
  <c r="AC140" i="5"/>
  <c r="AD140" i="5" s="1"/>
  <c r="AC5" i="5"/>
  <c r="H3" i="5"/>
  <c r="G2" i="5"/>
  <c r="I2" i="5"/>
  <c r="I3" i="5" s="1"/>
  <c r="D6" i="5"/>
  <c r="H6" i="5" s="1"/>
  <c r="Q6" i="5" s="1"/>
  <c r="I6" i="5"/>
  <c r="D7" i="5"/>
  <c r="I7" i="5" s="1"/>
  <c r="Q7" i="5" s="1"/>
  <c r="H7" i="5"/>
  <c r="D8" i="5"/>
  <c r="H8" i="5"/>
  <c r="G8" i="5"/>
  <c r="D9" i="5"/>
  <c r="G9" i="5" s="1"/>
  <c r="D10" i="5"/>
  <c r="I10" i="5" s="1"/>
  <c r="H10" i="5"/>
  <c r="Q10" i="5"/>
  <c r="D11" i="5"/>
  <c r="D12" i="5"/>
  <c r="H12" i="5" s="1"/>
  <c r="I12" i="5"/>
  <c r="D13" i="5"/>
  <c r="I13" i="5"/>
  <c r="H13" i="5"/>
  <c r="D14" i="5"/>
  <c r="I14" i="5"/>
  <c r="D15" i="5"/>
  <c r="I15" i="5"/>
  <c r="H15" i="5"/>
  <c r="D16" i="5"/>
  <c r="H16" i="5" s="1"/>
  <c r="I16" i="5"/>
  <c r="D17" i="5"/>
  <c r="I17" i="5" s="1"/>
  <c r="H17" i="5"/>
  <c r="D18" i="5"/>
  <c r="D19" i="5"/>
  <c r="J19" i="5" s="1"/>
  <c r="D20" i="5"/>
  <c r="K20" i="5" s="1"/>
  <c r="D21" i="5"/>
  <c r="D22" i="5"/>
  <c r="D23" i="5"/>
  <c r="D24" i="5"/>
  <c r="D25" i="5"/>
  <c r="G25" i="5" s="1"/>
  <c r="D26" i="5"/>
  <c r="D27" i="5"/>
  <c r="H27" i="5" s="1"/>
  <c r="D28" i="5"/>
  <c r="D29" i="5"/>
  <c r="D30" i="5"/>
  <c r="D31" i="5"/>
  <c r="D32" i="5"/>
  <c r="D33" i="5"/>
  <c r="D34" i="5"/>
  <c r="D35" i="5"/>
  <c r="F35" i="5" s="1"/>
  <c r="D36" i="5"/>
  <c r="G36" i="5"/>
  <c r="D37" i="5"/>
  <c r="D38" i="5"/>
  <c r="D39" i="5"/>
  <c r="D40" i="5"/>
  <c r="G40" i="5" s="1"/>
  <c r="D41" i="5"/>
  <c r="D42" i="5"/>
  <c r="D43" i="5"/>
  <c r="D44" i="5"/>
  <c r="D45" i="5"/>
  <c r="D46" i="5"/>
  <c r="D47" i="5"/>
  <c r="D48" i="5"/>
  <c r="D49" i="5"/>
  <c r="G49" i="5" s="1"/>
  <c r="D50" i="5"/>
  <c r="F50" i="5" s="1"/>
  <c r="D51" i="5"/>
  <c r="J51" i="5"/>
  <c r="D52" i="5"/>
  <c r="F52" i="5"/>
  <c r="D53" i="5"/>
  <c r="D54" i="5"/>
  <c r="D55" i="5"/>
  <c r="D56" i="5"/>
  <c r="D57" i="5"/>
  <c r="D58" i="5"/>
  <c r="F58" i="5" s="1"/>
  <c r="D59" i="5"/>
  <c r="J59" i="5"/>
  <c r="D60" i="5"/>
  <c r="D61" i="5"/>
  <c r="K61" i="5" s="1"/>
  <c r="D62" i="5"/>
  <c r="D63" i="5"/>
  <c r="D64" i="5"/>
  <c r="D65" i="5"/>
  <c r="D66" i="5"/>
  <c r="D67" i="5"/>
  <c r="D68" i="5"/>
  <c r="F68" i="5" s="1"/>
  <c r="D69" i="5"/>
  <c r="D70" i="5"/>
  <c r="I70" i="5" s="1"/>
  <c r="J70" i="5"/>
  <c r="D71" i="5"/>
  <c r="G71" i="5" s="1"/>
  <c r="F71" i="5"/>
  <c r="D72" i="5"/>
  <c r="K72" i="5" s="1"/>
  <c r="D73" i="5"/>
  <c r="H73" i="5" s="1"/>
  <c r="D74" i="5"/>
  <c r="G74" i="5" s="1"/>
  <c r="H74" i="5"/>
  <c r="D75" i="5"/>
  <c r="I75" i="5" s="1"/>
  <c r="D76" i="5"/>
  <c r="G76" i="5" s="1"/>
  <c r="D77" i="5"/>
  <c r="I77" i="5" s="1"/>
  <c r="D78" i="5"/>
  <c r="I78" i="5" s="1"/>
  <c r="H78" i="5"/>
  <c r="P78" i="5" s="1"/>
  <c r="D79" i="5"/>
  <c r="D80" i="5"/>
  <c r="D81" i="5"/>
  <c r="H81" i="5" s="1"/>
  <c r="G81" i="5"/>
  <c r="D82" i="5"/>
  <c r="D83" i="5"/>
  <c r="I83" i="5" s="1"/>
  <c r="H83" i="5"/>
  <c r="D84" i="5"/>
  <c r="I84" i="5"/>
  <c r="H84" i="5"/>
  <c r="Q84" i="5"/>
  <c r="D85" i="5"/>
  <c r="D86" i="5"/>
  <c r="I86" i="5"/>
  <c r="H86" i="5"/>
  <c r="Q86" i="5" s="1"/>
  <c r="D87" i="5"/>
  <c r="I87" i="5" s="1"/>
  <c r="D88" i="5"/>
  <c r="H88" i="5"/>
  <c r="D89" i="5"/>
  <c r="D90" i="5"/>
  <c r="G90" i="5" s="1"/>
  <c r="H90" i="5"/>
  <c r="D91" i="5"/>
  <c r="I91" i="5"/>
  <c r="H91" i="5"/>
  <c r="D92" i="5"/>
  <c r="D93" i="5"/>
  <c r="I93" i="5"/>
  <c r="H93" i="5"/>
  <c r="D94" i="5"/>
  <c r="I94" i="5"/>
  <c r="D95" i="5"/>
  <c r="H95" i="5"/>
  <c r="D96" i="5"/>
  <c r="I96" i="5" s="1"/>
  <c r="D97" i="5"/>
  <c r="H97" i="5" s="1"/>
  <c r="I97" i="5"/>
  <c r="Q97" i="5"/>
  <c r="D98" i="5"/>
  <c r="I98" i="5" s="1"/>
  <c r="H98" i="5"/>
  <c r="D99" i="5"/>
  <c r="H99" i="5" s="1"/>
  <c r="I99" i="5"/>
  <c r="D100" i="5"/>
  <c r="I100" i="5" s="1"/>
  <c r="Q100" i="5" s="1"/>
  <c r="H100" i="5"/>
  <c r="D101" i="5"/>
  <c r="D102" i="5"/>
  <c r="I102" i="5"/>
  <c r="Q102" i="5" s="1"/>
  <c r="H102" i="5"/>
  <c r="D103" i="5"/>
  <c r="D104" i="5"/>
  <c r="H104" i="5"/>
  <c r="G104" i="5"/>
  <c r="D105" i="5"/>
  <c r="I105" i="5" s="1"/>
  <c r="D106" i="5"/>
  <c r="H106" i="5" s="1"/>
  <c r="I106" i="5"/>
  <c r="Q106" i="5"/>
  <c r="D107" i="5"/>
  <c r="D108" i="5"/>
  <c r="G108" i="5"/>
  <c r="F108" i="5"/>
  <c r="D109" i="5"/>
  <c r="H109" i="5"/>
  <c r="G109" i="5"/>
  <c r="D110" i="5"/>
  <c r="G110" i="5" s="1"/>
  <c r="I110" i="5"/>
  <c r="D111" i="5"/>
  <c r="I111" i="5" s="1"/>
  <c r="D112" i="5"/>
  <c r="D113" i="5"/>
  <c r="D114" i="5"/>
  <c r="F114" i="5" s="1"/>
  <c r="D115" i="5"/>
  <c r="K115" i="5" s="1"/>
  <c r="H115" i="5"/>
  <c r="D116" i="5"/>
  <c r="J116" i="5" s="1"/>
  <c r="D117" i="5"/>
  <c r="D118" i="5"/>
  <c r="I118" i="5" s="1"/>
  <c r="D119" i="5"/>
  <c r="I119" i="5"/>
  <c r="D120" i="5"/>
  <c r="D121" i="5"/>
  <c r="F121" i="5"/>
  <c r="I121" i="5"/>
  <c r="H121" i="5"/>
  <c r="P121" i="5" s="1"/>
  <c r="D122" i="5"/>
  <c r="D123" i="5"/>
  <c r="K123" i="5"/>
  <c r="I123" i="5"/>
  <c r="H123" i="5"/>
  <c r="Q123" i="5"/>
  <c r="D124" i="5"/>
  <c r="J124" i="5" s="1"/>
  <c r="I124" i="5"/>
  <c r="D125" i="5"/>
  <c r="I125" i="5" s="1"/>
  <c r="H125" i="5"/>
  <c r="D126" i="5"/>
  <c r="I126" i="5" s="1"/>
  <c r="H126" i="5"/>
  <c r="D127" i="5"/>
  <c r="G127" i="5"/>
  <c r="I127" i="5"/>
  <c r="D128" i="5"/>
  <c r="H128" i="5" s="1"/>
  <c r="I128" i="5"/>
  <c r="Q128" i="5" s="1"/>
  <c r="D129" i="5"/>
  <c r="F129" i="5" s="1"/>
  <c r="H129" i="5"/>
  <c r="D130" i="5"/>
  <c r="H130" i="5" s="1"/>
  <c r="I130" i="5"/>
  <c r="D131" i="5"/>
  <c r="K131" i="5" s="1"/>
  <c r="I131" i="5"/>
  <c r="D132" i="5"/>
  <c r="H132" i="5" s="1"/>
  <c r="D133" i="5"/>
  <c r="H133" i="5" s="1"/>
  <c r="D134" i="5"/>
  <c r="H134" i="5" s="1"/>
  <c r="D135" i="5"/>
  <c r="D136" i="5"/>
  <c r="I136" i="5"/>
  <c r="H136" i="5"/>
  <c r="D137" i="5"/>
  <c r="H137" i="5"/>
  <c r="D138" i="5"/>
  <c r="I138" i="5"/>
  <c r="H138" i="5"/>
  <c r="D139" i="5"/>
  <c r="H139" i="5" s="1"/>
  <c r="D140" i="5"/>
  <c r="J140" i="5"/>
  <c r="I140" i="5"/>
  <c r="H140" i="5"/>
  <c r="P140" i="5" s="1"/>
  <c r="I5" i="5"/>
  <c r="H5" i="5"/>
  <c r="K140" i="5"/>
  <c r="G140" i="5"/>
  <c r="F140" i="5"/>
  <c r="L140" i="5"/>
  <c r="L139" i="5"/>
  <c r="K138" i="5"/>
  <c r="J138" i="5"/>
  <c r="G138" i="5"/>
  <c r="F138" i="5"/>
  <c r="L138" i="5"/>
  <c r="L137" i="5"/>
  <c r="K136" i="5"/>
  <c r="J136" i="5"/>
  <c r="G136" i="5"/>
  <c r="F136" i="5"/>
  <c r="L136" i="5"/>
  <c r="L135" i="5"/>
  <c r="K134" i="5"/>
  <c r="J134" i="5"/>
  <c r="G134" i="5"/>
  <c r="L134" i="5"/>
  <c r="I133" i="5"/>
  <c r="G133" i="5"/>
  <c r="F133" i="5"/>
  <c r="L133" i="5"/>
  <c r="L132" i="5"/>
  <c r="G131" i="5"/>
  <c r="L131" i="5"/>
  <c r="K130" i="5"/>
  <c r="S130" i="5" s="1"/>
  <c r="J130" i="5"/>
  <c r="G130" i="5"/>
  <c r="F130" i="5"/>
  <c r="L130" i="5"/>
  <c r="I129" i="5"/>
  <c r="Q129" i="5"/>
  <c r="L129" i="5"/>
  <c r="K128" i="5"/>
  <c r="J128" i="5"/>
  <c r="F128" i="5"/>
  <c r="L128" i="5"/>
  <c r="L127" i="5"/>
  <c r="K126" i="5"/>
  <c r="G126" i="5"/>
  <c r="F126" i="5"/>
  <c r="L126" i="5"/>
  <c r="K125" i="5"/>
  <c r="L125" i="5"/>
  <c r="K124" i="5"/>
  <c r="G124" i="5"/>
  <c r="F124" i="5"/>
  <c r="L124" i="5"/>
  <c r="J123" i="5"/>
  <c r="G123" i="5"/>
  <c r="F123" i="5"/>
  <c r="L123" i="5"/>
  <c r="L122" i="5"/>
  <c r="K121" i="5"/>
  <c r="J121" i="5"/>
  <c r="G121" i="5"/>
  <c r="L121" i="5"/>
  <c r="K120" i="5"/>
  <c r="J120" i="5"/>
  <c r="G120" i="5"/>
  <c r="L120" i="5"/>
  <c r="L119" i="5"/>
  <c r="K118" i="5"/>
  <c r="J118" i="5"/>
  <c r="L118" i="5"/>
  <c r="L117" i="5"/>
  <c r="F116" i="5"/>
  <c r="L116" i="5"/>
  <c r="J115" i="5"/>
  <c r="G115" i="5"/>
  <c r="F115" i="5"/>
  <c r="L115" i="5"/>
  <c r="I114" i="5"/>
  <c r="L114" i="5"/>
  <c r="L113" i="5"/>
  <c r="L112" i="5"/>
  <c r="K111" i="5"/>
  <c r="L111" i="5"/>
  <c r="J110" i="5"/>
  <c r="L110" i="5"/>
  <c r="K109" i="5"/>
  <c r="J109" i="5"/>
  <c r="I109" i="5"/>
  <c r="F109" i="5"/>
  <c r="L109" i="5"/>
  <c r="K108" i="5"/>
  <c r="J108" i="5"/>
  <c r="I108" i="5"/>
  <c r="H108" i="5"/>
  <c r="L108" i="5"/>
  <c r="L107" i="5"/>
  <c r="K106" i="5"/>
  <c r="J106" i="5"/>
  <c r="F106" i="5"/>
  <c r="L106" i="5"/>
  <c r="K105" i="5"/>
  <c r="J105" i="5"/>
  <c r="L105" i="5"/>
  <c r="K104" i="5"/>
  <c r="J104" i="5"/>
  <c r="I104" i="5"/>
  <c r="F104" i="5"/>
  <c r="L104" i="5"/>
  <c r="G103" i="5"/>
  <c r="L103" i="5"/>
  <c r="K102" i="5"/>
  <c r="J102" i="5"/>
  <c r="G102" i="5"/>
  <c r="F102" i="5"/>
  <c r="L102" i="5"/>
  <c r="K101" i="5"/>
  <c r="G101" i="5"/>
  <c r="L101" i="5"/>
  <c r="K100" i="5"/>
  <c r="F100" i="5"/>
  <c r="L100" i="5"/>
  <c r="K99" i="5"/>
  <c r="J99" i="5"/>
  <c r="G99" i="5"/>
  <c r="F99" i="5"/>
  <c r="L99" i="5"/>
  <c r="L98" i="5"/>
  <c r="K97" i="5"/>
  <c r="J97" i="5"/>
  <c r="G97" i="5"/>
  <c r="F97" i="5"/>
  <c r="L97" i="5"/>
  <c r="J96" i="5"/>
  <c r="G96" i="5"/>
  <c r="L96" i="5"/>
  <c r="G95" i="5"/>
  <c r="L95" i="5"/>
  <c r="K94" i="5"/>
  <c r="J94" i="5"/>
  <c r="G94" i="5"/>
  <c r="L94" i="5"/>
  <c r="K93" i="5"/>
  <c r="J93" i="5"/>
  <c r="G93" i="5"/>
  <c r="F93" i="5"/>
  <c r="L93" i="5"/>
  <c r="L92" i="5"/>
  <c r="K91" i="5"/>
  <c r="J91" i="5"/>
  <c r="G91" i="5"/>
  <c r="F91" i="5"/>
  <c r="L91" i="5"/>
  <c r="K90" i="5"/>
  <c r="J90" i="5"/>
  <c r="F90" i="5"/>
  <c r="L90" i="5"/>
  <c r="L89" i="5"/>
  <c r="L88" i="5"/>
  <c r="J87" i="5"/>
  <c r="F87" i="5"/>
  <c r="L87" i="5"/>
  <c r="K86" i="5"/>
  <c r="J86" i="5"/>
  <c r="G86" i="5"/>
  <c r="F86" i="5"/>
  <c r="L86" i="5"/>
  <c r="G85" i="5"/>
  <c r="F85" i="5"/>
  <c r="L85" i="5"/>
  <c r="K84" i="5"/>
  <c r="J84" i="5"/>
  <c r="G84" i="5"/>
  <c r="F84" i="5"/>
  <c r="L84" i="5"/>
  <c r="K83" i="5"/>
  <c r="J83" i="5"/>
  <c r="R83" i="5" s="1"/>
  <c r="G83" i="5"/>
  <c r="F83" i="5"/>
  <c r="L83" i="5"/>
  <c r="L82" i="5"/>
  <c r="K81" i="5"/>
  <c r="J81" i="5"/>
  <c r="I81" i="5"/>
  <c r="F81" i="5"/>
  <c r="L81" i="5"/>
  <c r="K80" i="5"/>
  <c r="J80" i="5"/>
  <c r="G80" i="5"/>
  <c r="F80" i="5"/>
  <c r="L80" i="5"/>
  <c r="F79" i="5"/>
  <c r="L79" i="5"/>
  <c r="K78" i="5"/>
  <c r="J78" i="5"/>
  <c r="G78" i="5"/>
  <c r="F78" i="5"/>
  <c r="L78" i="5"/>
  <c r="J77" i="5"/>
  <c r="G77" i="5"/>
  <c r="F77" i="5"/>
  <c r="L77" i="5"/>
  <c r="L76" i="5"/>
  <c r="H75" i="5"/>
  <c r="Q75" i="5"/>
  <c r="G75" i="5"/>
  <c r="L75" i="5"/>
  <c r="K74" i="5"/>
  <c r="J74" i="5"/>
  <c r="I74" i="5"/>
  <c r="Q74" i="5" s="1"/>
  <c r="F74" i="5"/>
  <c r="L74" i="5"/>
  <c r="K73" i="5"/>
  <c r="J73" i="5"/>
  <c r="F73" i="5"/>
  <c r="L73" i="5"/>
  <c r="J72" i="5"/>
  <c r="G72" i="5"/>
  <c r="F72" i="5"/>
  <c r="L72" i="5"/>
  <c r="L71" i="5"/>
  <c r="K70" i="5"/>
  <c r="H70" i="5"/>
  <c r="P70" i="5" s="1"/>
  <c r="G70" i="5"/>
  <c r="F70" i="5"/>
  <c r="L70" i="5"/>
  <c r="L69" i="5"/>
  <c r="L68" i="5"/>
  <c r="L67" i="5"/>
  <c r="F66" i="5"/>
  <c r="L66" i="5"/>
  <c r="L65" i="5"/>
  <c r="K64" i="5"/>
  <c r="G64" i="5"/>
  <c r="F64" i="5"/>
  <c r="L64" i="5"/>
  <c r="J63" i="5"/>
  <c r="F63" i="5"/>
  <c r="L63" i="5"/>
  <c r="L62" i="5"/>
  <c r="G61" i="5"/>
  <c r="L61" i="5"/>
  <c r="L60" i="5"/>
  <c r="F59" i="5"/>
  <c r="L59" i="5"/>
  <c r="L58" i="5"/>
  <c r="L57" i="5"/>
  <c r="K56" i="5"/>
  <c r="G56" i="5"/>
  <c r="F56" i="5"/>
  <c r="L56" i="5"/>
  <c r="J55" i="5"/>
  <c r="F55" i="5"/>
  <c r="L55" i="5"/>
  <c r="J54" i="5"/>
  <c r="L54" i="5"/>
  <c r="L53" i="5"/>
  <c r="G52" i="5"/>
  <c r="L52" i="5"/>
  <c r="I51" i="5"/>
  <c r="F51" i="5"/>
  <c r="L51" i="5"/>
  <c r="L50" i="5"/>
  <c r="K49" i="5"/>
  <c r="L49" i="5"/>
  <c r="K48" i="5"/>
  <c r="G48" i="5"/>
  <c r="F48" i="5"/>
  <c r="L48" i="5"/>
  <c r="L47" i="5"/>
  <c r="L46" i="5"/>
  <c r="K45" i="5"/>
  <c r="G45" i="5"/>
  <c r="L45" i="5"/>
  <c r="L44" i="5"/>
  <c r="J43" i="5"/>
  <c r="F43" i="5"/>
  <c r="L43" i="5"/>
  <c r="G42" i="5"/>
  <c r="F42" i="5"/>
  <c r="L42" i="5"/>
  <c r="G41" i="5"/>
  <c r="L41" i="5"/>
  <c r="F40" i="5"/>
  <c r="L40" i="5"/>
  <c r="L39" i="5"/>
  <c r="L38" i="5"/>
  <c r="K37" i="5"/>
  <c r="S37" i="5" s="1"/>
  <c r="G37" i="5"/>
  <c r="L37" i="5"/>
  <c r="K36" i="5"/>
  <c r="F36" i="5"/>
  <c r="L36" i="5"/>
  <c r="J35" i="5"/>
  <c r="L35" i="5"/>
  <c r="G34" i="5"/>
  <c r="L34" i="5"/>
  <c r="K33" i="5"/>
  <c r="L33" i="5"/>
  <c r="L32" i="5"/>
  <c r="L31" i="5"/>
  <c r="L30" i="5"/>
  <c r="L29" i="5"/>
  <c r="K28" i="5"/>
  <c r="G28" i="5"/>
  <c r="F28" i="5"/>
  <c r="L28" i="5"/>
  <c r="J27" i="5"/>
  <c r="I27" i="5"/>
  <c r="L27" i="5"/>
  <c r="L26" i="5"/>
  <c r="K25" i="5"/>
  <c r="L25" i="5"/>
  <c r="L24" i="5"/>
  <c r="J23" i="5"/>
  <c r="I23" i="5"/>
  <c r="F23" i="5"/>
  <c r="L23" i="5"/>
  <c r="J22" i="5"/>
  <c r="R22" i="5" s="1"/>
  <c r="G22" i="5"/>
  <c r="L22" i="5"/>
  <c r="L21" i="5"/>
  <c r="G20" i="5"/>
  <c r="F20" i="5"/>
  <c r="L20" i="5"/>
  <c r="F19" i="5"/>
  <c r="L19" i="5"/>
  <c r="L18" i="5"/>
  <c r="K17" i="5"/>
  <c r="J17" i="5"/>
  <c r="G17" i="5"/>
  <c r="L17" i="5"/>
  <c r="K16" i="5"/>
  <c r="J16" i="5"/>
  <c r="G16" i="5"/>
  <c r="F16" i="5"/>
  <c r="L16" i="5"/>
  <c r="K15" i="5"/>
  <c r="J15" i="5"/>
  <c r="G15" i="5"/>
  <c r="P15" i="5" s="1"/>
  <c r="F15" i="5"/>
  <c r="L15" i="5"/>
  <c r="L14" i="5"/>
  <c r="K13" i="5"/>
  <c r="J13" i="5"/>
  <c r="R13" i="5" s="1"/>
  <c r="G13" i="5"/>
  <c r="F13" i="5"/>
  <c r="L13" i="5"/>
  <c r="K12" i="5"/>
  <c r="J12" i="5"/>
  <c r="F12" i="5"/>
  <c r="L12" i="5"/>
  <c r="K11" i="5"/>
  <c r="L11" i="5"/>
  <c r="K10" i="5"/>
  <c r="J10" i="5"/>
  <c r="G10" i="5"/>
  <c r="F10" i="5"/>
  <c r="L10" i="5"/>
  <c r="K9" i="5"/>
  <c r="J9" i="5"/>
  <c r="L9" i="5"/>
  <c r="K8" i="5"/>
  <c r="J8" i="5"/>
  <c r="I8" i="5"/>
  <c r="F8" i="5"/>
  <c r="L8" i="5"/>
  <c r="K7" i="5"/>
  <c r="G7" i="5"/>
  <c r="F7" i="5"/>
  <c r="L7" i="5"/>
  <c r="K6" i="5"/>
  <c r="J6" i="5"/>
  <c r="G6" i="5"/>
  <c r="F6" i="5"/>
  <c r="L6" i="5"/>
  <c r="K5" i="5"/>
  <c r="J5" i="5"/>
  <c r="G5" i="5"/>
  <c r="F5" i="5"/>
  <c r="L5" i="5"/>
  <c r="B2" i="5"/>
  <c r="AC6" i="3"/>
  <c r="AD6" i="3" s="1"/>
  <c r="AC7" i="3"/>
  <c r="AC8" i="3"/>
  <c r="AD8" i="3"/>
  <c r="AC9" i="3"/>
  <c r="AD9" i="3"/>
  <c r="AC10" i="3"/>
  <c r="AD10" i="3" s="1"/>
  <c r="AC11" i="3"/>
  <c r="AD11" i="3"/>
  <c r="AC12" i="3"/>
  <c r="AD12" i="3"/>
  <c r="AC13" i="3"/>
  <c r="AC14" i="3"/>
  <c r="AD14" i="3" s="1"/>
  <c r="AC15" i="3"/>
  <c r="AD15" i="3"/>
  <c r="AC16" i="3"/>
  <c r="AD16" i="3"/>
  <c r="AC17" i="3"/>
  <c r="AD17" i="3"/>
  <c r="AC18" i="3"/>
  <c r="AD18" i="3" s="1"/>
  <c r="AC19" i="3"/>
  <c r="AD19" i="3"/>
  <c r="AC20" i="3"/>
  <c r="AD20" i="3"/>
  <c r="AC21" i="3"/>
  <c r="AD21" i="3"/>
  <c r="AC22" i="3"/>
  <c r="AD22" i="3" s="1"/>
  <c r="AC23" i="3"/>
  <c r="AD23" i="3"/>
  <c r="AC24" i="3"/>
  <c r="AD24" i="3"/>
  <c r="AC25" i="3"/>
  <c r="AD25" i="3" s="1"/>
  <c r="AC26" i="3"/>
  <c r="AD26" i="3" s="1"/>
  <c r="AC27" i="3"/>
  <c r="AD27" i="3"/>
  <c r="AC28" i="3"/>
  <c r="AD28" i="3"/>
  <c r="AC29" i="3"/>
  <c r="AD29" i="3" s="1"/>
  <c r="AC30" i="3"/>
  <c r="AD30" i="3" s="1"/>
  <c r="AC31" i="3"/>
  <c r="AD31" i="3"/>
  <c r="AC32" i="3"/>
  <c r="AD32" i="3"/>
  <c r="AC33" i="3"/>
  <c r="AD33" i="3"/>
  <c r="AC34" i="3"/>
  <c r="AD34" i="3" s="1"/>
  <c r="AC35" i="3"/>
  <c r="AD35" i="3"/>
  <c r="AC36" i="3"/>
  <c r="AD36" i="3"/>
  <c r="AC37" i="3"/>
  <c r="AD37" i="3" s="1"/>
  <c r="AC38" i="3"/>
  <c r="AD38" i="3" s="1"/>
  <c r="AC39" i="3"/>
  <c r="AD39" i="3"/>
  <c r="AC40" i="3"/>
  <c r="AD40" i="3"/>
  <c r="AC41" i="3"/>
  <c r="AD41" i="3"/>
  <c r="AC42" i="3"/>
  <c r="AD42" i="3" s="1"/>
  <c r="AC43" i="3"/>
  <c r="AD43" i="3"/>
  <c r="AC44" i="3"/>
  <c r="AD44" i="3"/>
  <c r="AC45" i="3"/>
  <c r="AD45" i="3"/>
  <c r="AC46" i="3"/>
  <c r="AD46" i="3" s="1"/>
  <c r="AC47" i="3"/>
  <c r="AD47" i="3"/>
  <c r="AC48" i="3"/>
  <c r="AD48" i="3"/>
  <c r="AC49" i="3"/>
  <c r="AD49" i="3"/>
  <c r="AC50" i="3"/>
  <c r="AD50" i="3" s="1"/>
  <c r="AC51" i="3"/>
  <c r="AD51" i="3"/>
  <c r="AC52" i="3"/>
  <c r="AD52" i="3"/>
  <c r="AC53" i="3"/>
  <c r="AD53" i="3"/>
  <c r="AC54" i="3"/>
  <c r="AD54" i="3" s="1"/>
  <c r="AC55" i="3"/>
  <c r="AD55" i="3"/>
  <c r="AC56" i="3"/>
  <c r="AD56" i="3"/>
  <c r="AC57" i="3"/>
  <c r="AD57" i="3" s="1"/>
  <c r="AC58" i="3"/>
  <c r="AD58" i="3" s="1"/>
  <c r="AC59" i="3"/>
  <c r="AD59" i="3"/>
  <c r="AC60" i="3"/>
  <c r="AD60" i="3"/>
  <c r="AC61" i="3"/>
  <c r="AD61" i="3" s="1"/>
  <c r="AC62" i="3"/>
  <c r="AD62" i="3" s="1"/>
  <c r="AC63" i="3"/>
  <c r="AD63" i="3"/>
  <c r="AC64" i="3"/>
  <c r="AD64" i="3"/>
  <c r="AC65" i="3"/>
  <c r="AD65" i="3"/>
  <c r="AC66" i="3"/>
  <c r="AD66" i="3" s="1"/>
  <c r="AC67" i="3"/>
  <c r="AD67" i="3"/>
  <c r="AC68" i="3"/>
  <c r="AD68" i="3"/>
  <c r="AC69" i="3"/>
  <c r="AD69" i="3" s="1"/>
  <c r="AC70" i="3"/>
  <c r="AD70" i="3" s="1"/>
  <c r="AC71" i="3"/>
  <c r="AD71" i="3"/>
  <c r="AC72" i="3"/>
  <c r="AD72" i="3"/>
  <c r="AC73" i="3"/>
  <c r="AD73" i="3" s="1"/>
  <c r="AC74" i="3"/>
  <c r="AD74" i="3" s="1"/>
  <c r="AC75" i="3"/>
  <c r="AD75" i="3"/>
  <c r="AC76" i="3"/>
  <c r="AD76" i="3"/>
  <c r="AC77" i="3"/>
  <c r="AD77" i="3"/>
  <c r="AC78" i="3"/>
  <c r="AD78" i="3" s="1"/>
  <c r="AC79" i="3"/>
  <c r="AD79" i="3"/>
  <c r="AC80" i="3"/>
  <c r="AD80" i="3"/>
  <c r="AC81" i="3"/>
  <c r="AD81" i="3"/>
  <c r="AC82" i="3"/>
  <c r="AD82" i="3" s="1"/>
  <c r="AC83" i="3"/>
  <c r="AD83" i="3"/>
  <c r="AC84" i="3"/>
  <c r="AD84" i="3"/>
  <c r="AC85" i="3"/>
  <c r="AD85" i="3"/>
  <c r="AC86" i="3"/>
  <c r="AD86" i="3" s="1"/>
  <c r="AC87" i="3"/>
  <c r="AD87" i="3"/>
  <c r="AC88" i="3"/>
  <c r="AD88" i="3"/>
  <c r="AC89" i="3"/>
  <c r="AD89" i="3" s="1"/>
  <c r="AC90" i="3"/>
  <c r="AD90" i="3" s="1"/>
  <c r="AC91" i="3"/>
  <c r="AD91" i="3"/>
  <c r="AC92" i="3"/>
  <c r="AD92" i="3"/>
  <c r="AC93" i="3"/>
  <c r="AD93" i="3" s="1"/>
  <c r="AC94" i="3"/>
  <c r="AD94" i="3" s="1"/>
  <c r="AC95" i="3"/>
  <c r="AD95" i="3"/>
  <c r="AC96" i="3"/>
  <c r="AD96" i="3"/>
  <c r="AC97" i="3"/>
  <c r="AD97" i="3"/>
  <c r="AC98" i="3"/>
  <c r="AD98" i="3" s="1"/>
  <c r="AC99" i="3"/>
  <c r="AD99" i="3"/>
  <c r="AC100" i="3"/>
  <c r="AD100" i="3"/>
  <c r="AC101" i="3"/>
  <c r="AD101" i="3" s="1"/>
  <c r="AC102" i="3"/>
  <c r="AD102" i="3" s="1"/>
  <c r="AC103" i="3"/>
  <c r="AD103" i="3"/>
  <c r="AC104" i="3"/>
  <c r="AD104" i="3"/>
  <c r="AC105" i="3"/>
  <c r="AD105" i="3" s="1"/>
  <c r="AC106" i="3"/>
  <c r="AD106" i="3" s="1"/>
  <c r="AC107" i="3"/>
  <c r="AD107" i="3"/>
  <c r="AC108" i="3"/>
  <c r="AD108" i="3"/>
  <c r="AC109" i="3"/>
  <c r="AD109" i="3"/>
  <c r="AC110" i="3"/>
  <c r="AD110" i="3" s="1"/>
  <c r="AC111" i="3"/>
  <c r="AD111" i="3"/>
  <c r="AC112" i="3"/>
  <c r="AD112" i="3"/>
  <c r="AC113" i="3"/>
  <c r="AD113" i="3"/>
  <c r="AC114" i="3"/>
  <c r="AD114" i="3" s="1"/>
  <c r="AC115" i="3"/>
  <c r="AD115" i="3"/>
  <c r="AC116" i="3"/>
  <c r="AD116" i="3"/>
  <c r="AC117" i="3"/>
  <c r="AD117" i="3"/>
  <c r="AC118" i="3"/>
  <c r="AD118" i="3" s="1"/>
  <c r="AC119" i="3"/>
  <c r="AD119" i="3"/>
  <c r="AC120" i="3"/>
  <c r="AD120" i="3"/>
  <c r="AC121" i="3"/>
  <c r="AD121" i="3" s="1"/>
  <c r="AC122" i="3"/>
  <c r="AD122" i="3" s="1"/>
  <c r="AC123" i="3"/>
  <c r="AD123" i="3"/>
  <c r="AC124" i="3"/>
  <c r="AD124" i="3"/>
  <c r="AC125" i="3"/>
  <c r="AD125" i="3" s="1"/>
  <c r="AC126" i="3"/>
  <c r="AD126" i="3" s="1"/>
  <c r="AC127" i="3"/>
  <c r="AD127" i="3"/>
  <c r="AC128" i="3"/>
  <c r="AD128" i="3"/>
  <c r="AC129" i="3"/>
  <c r="AD129" i="3"/>
  <c r="AC130" i="3"/>
  <c r="AD130" i="3" s="1"/>
  <c r="AC131" i="3"/>
  <c r="AD131" i="3"/>
  <c r="AC132" i="3"/>
  <c r="AD132" i="3"/>
  <c r="AC133" i="3"/>
  <c r="AD133" i="3" s="1"/>
  <c r="AC134" i="3"/>
  <c r="AD134" i="3" s="1"/>
  <c r="AC135" i="3"/>
  <c r="AD135" i="3"/>
  <c r="AC136" i="3"/>
  <c r="AD136" i="3"/>
  <c r="AC137" i="3"/>
  <c r="AD137" i="3" s="1"/>
  <c r="AC138" i="3"/>
  <c r="AD138" i="3" s="1"/>
  <c r="AC139" i="3"/>
  <c r="AD139" i="3"/>
  <c r="AC140" i="3"/>
  <c r="AD140" i="3"/>
  <c r="AC5" i="3"/>
  <c r="H3" i="3"/>
  <c r="Q40" i="3" s="1"/>
  <c r="G2" i="3"/>
  <c r="I2" i="3"/>
  <c r="I3" i="3"/>
  <c r="D6" i="3"/>
  <c r="H6" i="3"/>
  <c r="D5" i="3"/>
  <c r="F5" i="3" s="1"/>
  <c r="H5" i="3"/>
  <c r="D7" i="3"/>
  <c r="G7" i="3" s="1"/>
  <c r="D8" i="3"/>
  <c r="H8" i="3" s="1"/>
  <c r="D9" i="3"/>
  <c r="G9" i="3" s="1"/>
  <c r="H9" i="3"/>
  <c r="J9" i="3"/>
  <c r="D10" i="3"/>
  <c r="H10" i="3"/>
  <c r="D11" i="3"/>
  <c r="G11" i="3"/>
  <c r="D12" i="3"/>
  <c r="J12" i="3"/>
  <c r="D13" i="3"/>
  <c r="D14" i="3"/>
  <c r="H14" i="3"/>
  <c r="G14" i="3"/>
  <c r="J14" i="3"/>
  <c r="D15" i="3"/>
  <c r="G15" i="3" s="1"/>
  <c r="H15" i="3"/>
  <c r="D16" i="3"/>
  <c r="D17" i="3"/>
  <c r="D18" i="3"/>
  <c r="J18" i="3" s="1"/>
  <c r="H18" i="3"/>
  <c r="D19" i="3"/>
  <c r="G19" i="3" s="1"/>
  <c r="D20" i="3"/>
  <c r="D21" i="3"/>
  <c r="D22" i="3"/>
  <c r="G22" i="3" s="1"/>
  <c r="J22" i="3"/>
  <c r="D23" i="3"/>
  <c r="G23" i="3"/>
  <c r="H23" i="3"/>
  <c r="D24" i="3"/>
  <c r="H24" i="3" s="1"/>
  <c r="D25" i="3"/>
  <c r="G25" i="3" s="1"/>
  <c r="J25" i="3"/>
  <c r="D26" i="3"/>
  <c r="G26" i="3"/>
  <c r="D27" i="3"/>
  <c r="G27" i="3" s="1"/>
  <c r="D28" i="3"/>
  <c r="D29" i="3"/>
  <c r="D30" i="3"/>
  <c r="H30" i="3"/>
  <c r="G30" i="3"/>
  <c r="J30" i="3"/>
  <c r="D31" i="3"/>
  <c r="G31" i="3" s="1"/>
  <c r="D32" i="3"/>
  <c r="H32" i="3" s="1"/>
  <c r="D33" i="3"/>
  <c r="G33" i="3" s="1"/>
  <c r="H33" i="3"/>
  <c r="J33" i="3"/>
  <c r="D34" i="3"/>
  <c r="G34" i="3"/>
  <c r="H34" i="3"/>
  <c r="J34" i="3"/>
  <c r="D35" i="3"/>
  <c r="G35" i="3" s="1"/>
  <c r="D36" i="3"/>
  <c r="J36" i="3"/>
  <c r="D37" i="3"/>
  <c r="D38" i="3"/>
  <c r="G38" i="3" s="1"/>
  <c r="H38" i="3"/>
  <c r="J38" i="3"/>
  <c r="D39" i="3"/>
  <c r="G39" i="3" s="1"/>
  <c r="H39" i="3"/>
  <c r="D40" i="3"/>
  <c r="H40" i="3"/>
  <c r="D41" i="3"/>
  <c r="G41" i="3" s="1"/>
  <c r="H41" i="3"/>
  <c r="J41" i="3"/>
  <c r="D42" i="3"/>
  <c r="G42" i="3" s="1"/>
  <c r="D43" i="3"/>
  <c r="G43" i="3"/>
  <c r="D44" i="3"/>
  <c r="J44" i="3"/>
  <c r="D45" i="3"/>
  <c r="D46" i="3"/>
  <c r="G46" i="3" s="1"/>
  <c r="D47" i="3"/>
  <c r="H47" i="3" s="1"/>
  <c r="G47" i="3"/>
  <c r="D48" i="3"/>
  <c r="D49" i="3"/>
  <c r="G49" i="3"/>
  <c r="H49" i="3"/>
  <c r="J49" i="3"/>
  <c r="D50" i="3"/>
  <c r="G50" i="3" s="1"/>
  <c r="H50" i="3"/>
  <c r="J50" i="3"/>
  <c r="D51" i="3"/>
  <c r="G51" i="3"/>
  <c r="D52" i="3"/>
  <c r="J52" i="3" s="1"/>
  <c r="D53" i="3"/>
  <c r="D54" i="3"/>
  <c r="J54" i="3" s="1"/>
  <c r="H54" i="3"/>
  <c r="G54" i="3"/>
  <c r="D55" i="3"/>
  <c r="D56" i="3"/>
  <c r="D57" i="3"/>
  <c r="J57" i="3" s="1"/>
  <c r="H57" i="3"/>
  <c r="D58" i="3"/>
  <c r="J58" i="3" s="1"/>
  <c r="H58" i="3"/>
  <c r="D59" i="3"/>
  <c r="G59" i="3"/>
  <c r="D60" i="3"/>
  <c r="J60" i="3" s="1"/>
  <c r="D61" i="3"/>
  <c r="D62" i="3"/>
  <c r="H62" i="3" s="1"/>
  <c r="D63" i="3"/>
  <c r="H63" i="3" s="1"/>
  <c r="G63" i="3"/>
  <c r="D64" i="3"/>
  <c r="H64" i="3"/>
  <c r="D65" i="3"/>
  <c r="G65" i="3"/>
  <c r="H65" i="3"/>
  <c r="D66" i="3"/>
  <c r="G66" i="3" s="1"/>
  <c r="H66" i="3"/>
  <c r="D67" i="3"/>
  <c r="D68" i="3"/>
  <c r="D69" i="3"/>
  <c r="D70" i="3"/>
  <c r="H70" i="3"/>
  <c r="G70" i="3"/>
  <c r="J70" i="3"/>
  <c r="D71" i="3"/>
  <c r="D72" i="3"/>
  <c r="G72" i="3"/>
  <c r="H72" i="3"/>
  <c r="D73" i="3"/>
  <c r="I73" i="3" s="1"/>
  <c r="G73" i="3"/>
  <c r="K73" i="3"/>
  <c r="D74" i="3"/>
  <c r="G74" i="3" s="1"/>
  <c r="D75" i="3"/>
  <c r="K75" i="3" s="1"/>
  <c r="G75" i="3"/>
  <c r="F75" i="3"/>
  <c r="H75" i="3"/>
  <c r="J75" i="3"/>
  <c r="D76" i="3"/>
  <c r="G76" i="3" s="1"/>
  <c r="H76" i="3"/>
  <c r="D77" i="3"/>
  <c r="H77" i="3" s="1"/>
  <c r="I77" i="3"/>
  <c r="G77" i="3"/>
  <c r="F77" i="3"/>
  <c r="J77" i="3"/>
  <c r="K77" i="3"/>
  <c r="D78" i="3"/>
  <c r="H78" i="3" s="1"/>
  <c r="G78" i="3"/>
  <c r="I78" i="3"/>
  <c r="J78" i="3"/>
  <c r="D79" i="3"/>
  <c r="D80" i="3"/>
  <c r="D81" i="3"/>
  <c r="F81" i="3" s="1"/>
  <c r="D82" i="3"/>
  <c r="D83" i="3"/>
  <c r="J83" i="3" s="1"/>
  <c r="F83" i="3"/>
  <c r="D84" i="3"/>
  <c r="H84" i="3" s="1"/>
  <c r="I84" i="3"/>
  <c r="D85" i="3"/>
  <c r="D86" i="3"/>
  <c r="I86" i="3" s="1"/>
  <c r="J86" i="3"/>
  <c r="D87" i="3"/>
  <c r="K87" i="3"/>
  <c r="D88" i="3"/>
  <c r="D89" i="3"/>
  <c r="K89" i="3"/>
  <c r="D90" i="3"/>
  <c r="I90" i="3"/>
  <c r="D91" i="3"/>
  <c r="D92" i="3"/>
  <c r="G92" i="3"/>
  <c r="H92" i="3"/>
  <c r="J92" i="3"/>
  <c r="D93" i="3"/>
  <c r="K93" i="3"/>
  <c r="D94" i="3"/>
  <c r="G94" i="3"/>
  <c r="H94" i="3"/>
  <c r="D95" i="3"/>
  <c r="G95" i="3" s="1"/>
  <c r="I95" i="3"/>
  <c r="H95" i="3"/>
  <c r="J95" i="3"/>
  <c r="D96" i="3"/>
  <c r="D97" i="3"/>
  <c r="H97" i="3" s="1"/>
  <c r="D98" i="3"/>
  <c r="D99" i="3"/>
  <c r="D100" i="3"/>
  <c r="J100" i="3" s="1"/>
  <c r="D101" i="3"/>
  <c r="D102" i="3"/>
  <c r="D103" i="3"/>
  <c r="G103" i="3"/>
  <c r="H103" i="3"/>
  <c r="D104" i="3"/>
  <c r="G104" i="3"/>
  <c r="H104" i="3"/>
  <c r="I104" i="3"/>
  <c r="D105" i="3"/>
  <c r="J105" i="3" s="1"/>
  <c r="G105" i="3"/>
  <c r="H105" i="3"/>
  <c r="D106" i="3"/>
  <c r="G106" i="3" s="1"/>
  <c r="D107" i="3"/>
  <c r="H107" i="3" s="1"/>
  <c r="I107" i="3"/>
  <c r="F107" i="3"/>
  <c r="Q107" i="3"/>
  <c r="J107" i="3"/>
  <c r="K107" i="3"/>
  <c r="D108" i="3"/>
  <c r="H108" i="3" s="1"/>
  <c r="D109" i="3"/>
  <c r="G109" i="3" s="1"/>
  <c r="F109" i="3"/>
  <c r="H109" i="3"/>
  <c r="J109" i="3"/>
  <c r="K109" i="3"/>
  <c r="D110" i="3"/>
  <c r="I110" i="3" s="1"/>
  <c r="H110" i="3"/>
  <c r="D111" i="3"/>
  <c r="I111" i="3" s="1"/>
  <c r="J111" i="3"/>
  <c r="D112" i="3"/>
  <c r="G112" i="3" s="1"/>
  <c r="I112" i="3"/>
  <c r="D113" i="3"/>
  <c r="D114" i="3"/>
  <c r="D115" i="3"/>
  <c r="J115" i="3" s="1"/>
  <c r="F115" i="3"/>
  <c r="D116" i="3"/>
  <c r="D117" i="3"/>
  <c r="G117" i="3" s="1"/>
  <c r="D118" i="3"/>
  <c r="J118" i="3"/>
  <c r="D119" i="3"/>
  <c r="G119" i="3" s="1"/>
  <c r="D120" i="3"/>
  <c r="D121" i="3"/>
  <c r="J121" i="3"/>
  <c r="D122" i="3"/>
  <c r="G122" i="3"/>
  <c r="H122" i="3"/>
  <c r="D123" i="3"/>
  <c r="J123" i="3" s="1"/>
  <c r="I123" i="3"/>
  <c r="Q123" i="3" s="1"/>
  <c r="G123" i="3"/>
  <c r="F123" i="3"/>
  <c r="H123" i="3"/>
  <c r="K123" i="3"/>
  <c r="D124" i="3"/>
  <c r="J124" i="3" s="1"/>
  <c r="G124" i="3"/>
  <c r="D125" i="3"/>
  <c r="F125" i="3" s="1"/>
  <c r="I125" i="3"/>
  <c r="G125" i="3"/>
  <c r="D126" i="3"/>
  <c r="G126" i="3"/>
  <c r="F126" i="3"/>
  <c r="H126" i="3"/>
  <c r="I126" i="3"/>
  <c r="J126" i="3"/>
  <c r="D127" i="3"/>
  <c r="D128" i="3"/>
  <c r="K128" i="3" s="1"/>
  <c r="F128" i="3"/>
  <c r="D129" i="3"/>
  <c r="I129" i="3" s="1"/>
  <c r="G129" i="3"/>
  <c r="H129" i="3"/>
  <c r="D130" i="3"/>
  <c r="K130" i="3" s="1"/>
  <c r="H130" i="3"/>
  <c r="D131" i="3"/>
  <c r="G131" i="3"/>
  <c r="D132" i="3"/>
  <c r="F132" i="3" s="1"/>
  <c r="D133" i="3"/>
  <c r="G133" i="3" s="1"/>
  <c r="H133" i="3"/>
  <c r="D134" i="3"/>
  <c r="H134" i="3" s="1"/>
  <c r="G134" i="3"/>
  <c r="D135" i="3"/>
  <c r="H135" i="3"/>
  <c r="D136" i="3"/>
  <c r="G136" i="3" s="1"/>
  <c r="D137" i="3"/>
  <c r="I137" i="3"/>
  <c r="G137" i="3"/>
  <c r="F137" i="3"/>
  <c r="D138" i="3"/>
  <c r="H138" i="3"/>
  <c r="G138" i="3"/>
  <c r="J138" i="3"/>
  <c r="D139" i="3"/>
  <c r="J139" i="3"/>
  <c r="K139" i="3"/>
  <c r="D140" i="3"/>
  <c r="G5" i="3"/>
  <c r="J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5" i="3"/>
  <c r="B2" i="3"/>
  <c r="W4" i="1"/>
  <c r="X4" i="1" s="1"/>
  <c r="AC4" i="1"/>
  <c r="AD4" i="1" s="1"/>
  <c r="N5" i="1"/>
  <c r="W5" i="1"/>
  <c r="X5" i="1" s="1"/>
  <c r="Y5" i="1"/>
  <c r="AC5" i="1"/>
  <c r="AD5" i="1" s="1"/>
  <c r="AE5" i="1"/>
  <c r="N6" i="1"/>
  <c r="W6" i="1"/>
  <c r="X6" i="1"/>
  <c r="Y6" i="1" s="1"/>
  <c r="AC6" i="1"/>
  <c r="AD6" i="1"/>
  <c r="AE6" i="1" s="1"/>
  <c r="N7" i="1"/>
  <c r="W7" i="1"/>
  <c r="X7" i="1" s="1"/>
  <c r="Y7" i="1" s="1"/>
  <c r="AC7" i="1"/>
  <c r="AD7" i="1"/>
  <c r="AE7" i="1" s="1"/>
  <c r="N8" i="1"/>
  <c r="W8" i="1"/>
  <c r="X8" i="1" s="1"/>
  <c r="Y8" i="1" s="1"/>
  <c r="AC8" i="1"/>
  <c r="AD8" i="1" s="1"/>
  <c r="AE8" i="1" s="1"/>
  <c r="N9" i="1"/>
  <c r="W9" i="1"/>
  <c r="X9" i="1"/>
  <c r="Y9" i="1" s="1"/>
  <c r="AC9" i="1"/>
  <c r="AD9" i="1"/>
  <c r="AE9" i="1" s="1"/>
  <c r="N10" i="1"/>
  <c r="W10" i="1"/>
  <c r="X10" i="1" s="1"/>
  <c r="Y10" i="1"/>
  <c r="AC10" i="1"/>
  <c r="AD10" i="1" s="1"/>
  <c r="AE10" i="1" s="1"/>
  <c r="N11" i="1"/>
  <c r="W11" i="1"/>
  <c r="X11" i="1" s="1"/>
  <c r="Y11" i="1" s="1"/>
  <c r="AC11" i="1"/>
  <c r="AD11" i="1" s="1"/>
  <c r="AE11" i="1" s="1"/>
  <c r="N12" i="1"/>
  <c r="W12" i="1"/>
  <c r="X12" i="1"/>
  <c r="Y12" i="1"/>
  <c r="AC12" i="1"/>
  <c r="AD12" i="1" s="1"/>
  <c r="AE12" i="1" s="1"/>
  <c r="N13" i="1"/>
  <c r="W13" i="1"/>
  <c r="X13" i="1" s="1"/>
  <c r="Y13" i="1" s="1"/>
  <c r="AC13" i="1"/>
  <c r="AD13" i="1" s="1"/>
  <c r="AE13" i="1"/>
  <c r="N14" i="1"/>
  <c r="W14" i="1"/>
  <c r="X14" i="1"/>
  <c r="Y14" i="1" s="1"/>
  <c r="AC14" i="1"/>
  <c r="AD14" i="1" s="1"/>
  <c r="AE14" i="1"/>
  <c r="N15" i="1"/>
  <c r="W15" i="1"/>
  <c r="X15" i="1" s="1"/>
  <c r="Y15" i="1" s="1"/>
  <c r="AC15" i="1"/>
  <c r="AD15" i="1"/>
  <c r="AE15" i="1"/>
  <c r="N16" i="1"/>
  <c r="W16" i="1"/>
  <c r="X16" i="1" s="1"/>
  <c r="Y16" i="1" s="1"/>
  <c r="AC16" i="1"/>
  <c r="AD16" i="1" s="1"/>
  <c r="AE16" i="1"/>
  <c r="N17" i="1"/>
  <c r="W17" i="1"/>
  <c r="X17" i="1" s="1"/>
  <c r="Y17" i="1" s="1"/>
  <c r="AC17" i="1"/>
  <c r="AD17" i="1"/>
  <c r="AE17" i="1" s="1"/>
  <c r="N18" i="1"/>
  <c r="W18" i="1"/>
  <c r="X18" i="1"/>
  <c r="Y18" i="1"/>
  <c r="AC18" i="1"/>
  <c r="AD18" i="1" s="1"/>
  <c r="AE18" i="1" s="1"/>
  <c r="N19" i="1"/>
  <c r="W19" i="1"/>
  <c r="X19" i="1" s="1"/>
  <c r="Y19" i="1" s="1"/>
  <c r="AC19" i="1"/>
  <c r="AD19" i="1" s="1"/>
  <c r="AE19" i="1" s="1"/>
  <c r="N20" i="1"/>
  <c r="W20" i="1"/>
  <c r="X20" i="1"/>
  <c r="Y20" i="1" s="1"/>
  <c r="AC20" i="1"/>
  <c r="AD20" i="1" s="1"/>
  <c r="AE20" i="1" s="1"/>
  <c r="N21" i="1"/>
  <c r="W21" i="1"/>
  <c r="X21" i="1" s="1"/>
  <c r="Y21" i="1"/>
  <c r="AC21" i="1"/>
  <c r="AD21" i="1"/>
  <c r="AE21" i="1" s="1"/>
  <c r="N22" i="1"/>
  <c r="W22" i="1"/>
  <c r="X22" i="1"/>
  <c r="Y22" i="1" s="1"/>
  <c r="AC22" i="1"/>
  <c r="AD22" i="1"/>
  <c r="AE22" i="1"/>
  <c r="N23" i="1"/>
  <c r="W23" i="1"/>
  <c r="X23" i="1" s="1"/>
  <c r="Y23" i="1" s="1"/>
  <c r="AC23" i="1"/>
  <c r="AD23" i="1"/>
  <c r="AE23" i="1" s="1"/>
  <c r="N24" i="1"/>
  <c r="W24" i="1"/>
  <c r="X24" i="1" s="1"/>
  <c r="Y24" i="1" s="1"/>
  <c r="AC24" i="1"/>
  <c r="AD24" i="1" s="1"/>
  <c r="AE24" i="1"/>
  <c r="N25" i="1"/>
  <c r="W25" i="1"/>
  <c r="X25" i="1" s="1"/>
  <c r="Y25" i="1" s="1"/>
  <c r="AC25" i="1"/>
  <c r="AD25" i="1"/>
  <c r="AE25" i="1" s="1"/>
  <c r="N26" i="1"/>
  <c r="W26" i="1"/>
  <c r="X26" i="1"/>
  <c r="Y26" i="1" s="1"/>
  <c r="AC26" i="1"/>
  <c r="AD26" i="1" s="1"/>
  <c r="AE26" i="1" s="1"/>
  <c r="N27" i="1"/>
  <c r="W27" i="1"/>
  <c r="X27" i="1"/>
  <c r="Y27" i="1"/>
  <c r="AC27" i="1"/>
  <c r="AD27" i="1" s="1"/>
  <c r="AE27" i="1" s="1"/>
  <c r="N28" i="1"/>
  <c r="W28" i="1"/>
  <c r="X28" i="1"/>
  <c r="AC28" i="1"/>
  <c r="AD28" i="1" s="1"/>
  <c r="AE28" i="1"/>
  <c r="N29" i="1"/>
  <c r="W29" i="1"/>
  <c r="X29" i="1"/>
  <c r="Y29" i="1" s="1"/>
  <c r="AC29" i="1"/>
  <c r="AD29" i="1"/>
  <c r="AE29" i="1" s="1"/>
  <c r="N30" i="1"/>
  <c r="W30" i="1"/>
  <c r="X30" i="1" s="1"/>
  <c r="Y30" i="1" s="1"/>
  <c r="AC30" i="1"/>
  <c r="AD30" i="1"/>
  <c r="N31" i="1"/>
  <c r="W31" i="1"/>
  <c r="X31" i="1"/>
  <c r="Y31" i="1" s="1"/>
  <c r="AC31" i="1"/>
  <c r="AD31" i="1"/>
  <c r="N32" i="1"/>
  <c r="W32" i="1"/>
  <c r="X32" i="1" s="1"/>
  <c r="Y32" i="1" s="1"/>
  <c r="AC32" i="1"/>
  <c r="AD32" i="1" s="1"/>
  <c r="AE32" i="1" s="1"/>
  <c r="N33" i="1"/>
  <c r="W33" i="1"/>
  <c r="X33" i="1"/>
  <c r="Y33" i="1"/>
  <c r="AC33" i="1"/>
  <c r="AD33" i="1" s="1"/>
  <c r="AE33" i="1" s="1"/>
  <c r="N34" i="1"/>
  <c r="W34" i="1"/>
  <c r="X34" i="1" s="1"/>
  <c r="Y34" i="1"/>
  <c r="AC34" i="1"/>
  <c r="AD34" i="1" s="1"/>
  <c r="AE34" i="1"/>
  <c r="N35" i="1"/>
  <c r="W35" i="1"/>
  <c r="X35" i="1"/>
  <c r="Y35" i="1" s="1"/>
  <c r="AC35" i="1"/>
  <c r="AD35" i="1"/>
  <c r="AE35" i="1" s="1"/>
  <c r="N36" i="1"/>
  <c r="W36" i="1"/>
  <c r="X36" i="1" s="1"/>
  <c r="Y36" i="1" s="1"/>
  <c r="AC36" i="1"/>
  <c r="AD36" i="1"/>
  <c r="AE36" i="1"/>
  <c r="N37" i="1"/>
  <c r="W37" i="1"/>
  <c r="X37" i="1" s="1"/>
  <c r="Y37" i="1" s="1"/>
  <c r="AC37" i="1"/>
  <c r="AD37" i="1" s="1"/>
  <c r="AE37" i="1" s="1"/>
  <c r="N38" i="1"/>
  <c r="W38" i="1"/>
  <c r="X38" i="1"/>
  <c r="Y38" i="1" s="1"/>
  <c r="AC38" i="1"/>
  <c r="AD38" i="1"/>
  <c r="AE38" i="1" s="1"/>
  <c r="N39" i="1"/>
  <c r="W39" i="1"/>
  <c r="X39" i="1" s="1"/>
  <c r="Y39" i="1"/>
  <c r="AC39" i="1"/>
  <c r="AD39" i="1" s="1"/>
  <c r="AE39" i="1" s="1"/>
  <c r="N40" i="1"/>
  <c r="W40" i="1"/>
  <c r="X40" i="1" s="1"/>
  <c r="Y40" i="1" s="1"/>
  <c r="AC40" i="1"/>
  <c r="AD40" i="1" s="1"/>
  <c r="AE40" i="1" s="1"/>
  <c r="N41" i="1"/>
  <c r="W41" i="1"/>
  <c r="X41" i="1"/>
  <c r="Y41" i="1"/>
  <c r="AC41" i="1"/>
  <c r="AD41" i="1" s="1"/>
  <c r="AE41" i="1" s="1"/>
  <c r="N42" i="1"/>
  <c r="W42" i="1"/>
  <c r="X42" i="1" s="1"/>
  <c r="Y42" i="1" s="1"/>
  <c r="AC42" i="1"/>
  <c r="AD42" i="1"/>
  <c r="AE42" i="1" s="1"/>
  <c r="N43" i="1"/>
  <c r="W43" i="1"/>
  <c r="X43" i="1"/>
  <c r="Y43" i="1" s="1"/>
  <c r="AC43" i="1"/>
  <c r="AD43" i="1" s="1"/>
  <c r="AE43" i="1" s="1"/>
  <c r="N44" i="1"/>
  <c r="W44" i="1"/>
  <c r="X44" i="1" s="1"/>
  <c r="Y44" i="1" s="1"/>
  <c r="AC44" i="1"/>
  <c r="AD44" i="1"/>
  <c r="AE44" i="1"/>
  <c r="N45" i="1"/>
  <c r="W45" i="1"/>
  <c r="X45" i="1" s="1"/>
  <c r="Y45" i="1" s="1"/>
  <c r="AC45" i="1"/>
  <c r="AD45" i="1" s="1"/>
  <c r="AE45" i="1"/>
  <c r="N46" i="1"/>
  <c r="W46" i="1"/>
  <c r="X46" i="1" s="1"/>
  <c r="Y46" i="1" s="1"/>
  <c r="AC46" i="1"/>
  <c r="AD46" i="1"/>
  <c r="AE46" i="1" s="1"/>
  <c r="N47" i="1"/>
  <c r="W47" i="1"/>
  <c r="X47" i="1" s="1"/>
  <c r="Y47" i="1" s="1"/>
  <c r="AC47" i="1"/>
  <c r="AD47" i="1" s="1"/>
  <c r="AE47" i="1" s="1"/>
  <c r="N48" i="1"/>
  <c r="W48" i="1"/>
  <c r="X48" i="1" s="1"/>
  <c r="Y48" i="1" s="1"/>
  <c r="AC48" i="1"/>
  <c r="AD48" i="1" s="1"/>
  <c r="AE48" i="1" s="1"/>
  <c r="N49" i="1"/>
  <c r="W49" i="1"/>
  <c r="X49" i="1"/>
  <c r="Y49" i="1" s="1"/>
  <c r="AC49" i="1"/>
  <c r="AD49" i="1" s="1"/>
  <c r="AE49" i="1" s="1"/>
  <c r="N50" i="1"/>
  <c r="W50" i="1"/>
  <c r="X50" i="1" s="1"/>
  <c r="Y50" i="1"/>
  <c r="AC50" i="1"/>
  <c r="AD50" i="1" s="1"/>
  <c r="AE50" i="1" s="1"/>
  <c r="N51" i="1"/>
  <c r="W51" i="1"/>
  <c r="X51" i="1"/>
  <c r="Y51" i="1" s="1"/>
  <c r="AC51" i="1"/>
  <c r="AD51" i="1" s="1"/>
  <c r="N52" i="1"/>
  <c r="W52" i="1"/>
  <c r="X52" i="1" s="1"/>
  <c r="Y52" i="1" s="1"/>
  <c r="AC52" i="1"/>
  <c r="AD52" i="1" s="1"/>
  <c r="AE52" i="1"/>
  <c r="N53" i="1"/>
  <c r="W53" i="1"/>
  <c r="X53" i="1"/>
  <c r="Y53" i="1" s="1"/>
  <c r="AC53" i="1"/>
  <c r="AD53" i="1"/>
  <c r="AE53" i="1" s="1"/>
  <c r="N54" i="1"/>
  <c r="W54" i="1"/>
  <c r="X54" i="1"/>
  <c r="Y54" i="1" s="1"/>
  <c r="AC54" i="1"/>
  <c r="AD54" i="1" s="1"/>
  <c r="AE54" i="1" s="1"/>
  <c r="N55" i="1"/>
  <c r="W55" i="1"/>
  <c r="X55" i="1" s="1"/>
  <c r="Y55" i="1" s="1"/>
  <c r="AC55" i="1"/>
  <c r="AD55" i="1" s="1"/>
  <c r="AE55" i="1" s="1"/>
  <c r="N56" i="1"/>
  <c r="W56" i="1"/>
  <c r="X56" i="1"/>
  <c r="Y56" i="1"/>
  <c r="AC56" i="1"/>
  <c r="AD56" i="1" s="1"/>
  <c r="AE56" i="1" s="1"/>
  <c r="N57" i="1"/>
  <c r="W57" i="1"/>
  <c r="X57" i="1" s="1"/>
  <c r="Y57" i="1"/>
  <c r="AC57" i="1"/>
  <c r="AD57" i="1" s="1"/>
  <c r="AE57" i="1"/>
  <c r="N58" i="1"/>
  <c r="W58" i="1"/>
  <c r="X58" i="1"/>
  <c r="Y58" i="1" s="1"/>
  <c r="AC58" i="1"/>
  <c r="AD58" i="1"/>
  <c r="AE58" i="1" s="1"/>
  <c r="N59" i="1"/>
  <c r="W59" i="1"/>
  <c r="X59" i="1" s="1"/>
  <c r="Y59" i="1" s="1"/>
  <c r="AC59" i="1"/>
  <c r="AD59" i="1"/>
  <c r="AE59" i="1" s="1"/>
  <c r="N60" i="1"/>
  <c r="W60" i="1"/>
  <c r="X60" i="1" s="1"/>
  <c r="Y60" i="1" s="1"/>
  <c r="AC60" i="1"/>
  <c r="AD60" i="1" s="1"/>
  <c r="AE60" i="1" s="1"/>
  <c r="N61" i="1"/>
  <c r="W61" i="1"/>
  <c r="X61" i="1"/>
  <c r="Y61" i="1" s="1"/>
  <c r="AC61" i="1"/>
  <c r="AD61" i="1"/>
  <c r="AE61" i="1" s="1"/>
  <c r="N62" i="1"/>
  <c r="AC62" i="1"/>
  <c r="AD62" i="1" s="1"/>
  <c r="AE62" i="1"/>
  <c r="N63" i="1"/>
  <c r="AC63" i="1"/>
  <c r="AD63" i="1"/>
  <c r="AE63" i="1" s="1"/>
  <c r="N64" i="1"/>
  <c r="AC64" i="1"/>
  <c r="AD64" i="1" s="1"/>
  <c r="AE64" i="1" s="1"/>
  <c r="N65" i="1"/>
  <c r="AC65" i="1"/>
  <c r="AD65" i="1"/>
  <c r="AE65" i="1" s="1"/>
  <c r="N66" i="1"/>
  <c r="AC66" i="1"/>
  <c r="AD66" i="1"/>
  <c r="AE66" i="1" s="1"/>
  <c r="N67" i="1"/>
  <c r="AC67" i="1"/>
  <c r="AD67" i="1"/>
  <c r="AE67" i="1" s="1"/>
  <c r="N68" i="1"/>
  <c r="AC68" i="1"/>
  <c r="AD68" i="1" s="1"/>
  <c r="AE68" i="1" s="1"/>
  <c r="N69" i="1"/>
  <c r="AC69" i="1"/>
  <c r="AD69" i="1"/>
  <c r="AE69" i="1" s="1"/>
  <c r="N70" i="1"/>
  <c r="AC70" i="1"/>
  <c r="AD70" i="1" s="1"/>
  <c r="AE70" i="1" s="1"/>
  <c r="N71" i="1"/>
  <c r="AC71" i="1"/>
  <c r="AD71" i="1"/>
  <c r="AE71" i="1" s="1"/>
  <c r="N72" i="1"/>
  <c r="AC72" i="1"/>
  <c r="AD72" i="1"/>
  <c r="AE72" i="1"/>
  <c r="N73" i="1"/>
  <c r="AC73" i="1"/>
  <c r="AD73" i="1"/>
  <c r="AE73" i="1" s="1"/>
  <c r="N74" i="1"/>
  <c r="AC74" i="1"/>
  <c r="AD74" i="1"/>
  <c r="AE74" i="1"/>
  <c r="N75" i="1"/>
  <c r="AC75" i="1"/>
  <c r="AD75" i="1"/>
  <c r="AE75" i="1" s="1"/>
  <c r="N76" i="1"/>
  <c r="AC76" i="1"/>
  <c r="AD76" i="1"/>
  <c r="AE76" i="1"/>
  <c r="N77" i="1"/>
  <c r="AC77" i="1"/>
  <c r="AD77" i="1"/>
  <c r="AE77" i="1" s="1"/>
  <c r="N78" i="1"/>
  <c r="AC78" i="1"/>
  <c r="AD78" i="1" s="1"/>
  <c r="AE78" i="1" s="1"/>
  <c r="N79" i="1"/>
  <c r="AC79" i="1"/>
  <c r="AD79" i="1"/>
  <c r="AE79" i="1" s="1"/>
  <c r="N80" i="1"/>
  <c r="AC80" i="1"/>
  <c r="AD80" i="1" s="1"/>
  <c r="AE80" i="1" s="1"/>
  <c r="N81" i="1"/>
  <c r="AC81" i="1"/>
  <c r="AD81" i="1"/>
  <c r="AE81" i="1" s="1"/>
  <c r="N82" i="1"/>
  <c r="AC82" i="1"/>
  <c r="AD82" i="1"/>
  <c r="AE82" i="1" s="1"/>
  <c r="N83" i="1"/>
  <c r="AC83" i="1"/>
  <c r="AD83" i="1"/>
  <c r="AE83" i="1" s="1"/>
  <c r="N84" i="1"/>
  <c r="AC84" i="1"/>
  <c r="AD84" i="1" s="1"/>
  <c r="AE84" i="1" s="1"/>
  <c r="N85" i="1"/>
  <c r="AC85" i="1"/>
  <c r="AD85" i="1"/>
  <c r="AE85" i="1" s="1"/>
  <c r="N86" i="1"/>
  <c r="AC86" i="1"/>
  <c r="AD86" i="1"/>
  <c r="AE86" i="1" s="1"/>
  <c r="N87" i="1"/>
  <c r="AC87" i="1"/>
  <c r="AD87" i="1"/>
  <c r="AE87" i="1" s="1"/>
  <c r="N88" i="1"/>
  <c r="AC88" i="1"/>
  <c r="AD88" i="1"/>
  <c r="AE88" i="1" s="1"/>
  <c r="N89" i="1"/>
  <c r="AC89" i="1"/>
  <c r="AD89" i="1"/>
  <c r="AE89" i="1" s="1"/>
  <c r="N90" i="1"/>
  <c r="AC90" i="1"/>
  <c r="AD90" i="1"/>
  <c r="AE90" i="1"/>
  <c r="N91" i="1"/>
  <c r="AC91" i="1"/>
  <c r="AD91" i="1"/>
  <c r="AE91" i="1" s="1"/>
  <c r="N92" i="1"/>
  <c r="AC92" i="1"/>
  <c r="AD92" i="1"/>
  <c r="AE92" i="1"/>
  <c r="N93" i="1"/>
  <c r="AC93" i="1"/>
  <c r="AD93" i="1"/>
  <c r="AE93" i="1" s="1"/>
  <c r="N94" i="1"/>
  <c r="AC94" i="1"/>
  <c r="AD94" i="1" s="1"/>
  <c r="AE94" i="1"/>
  <c r="N95" i="1"/>
  <c r="AC95" i="1"/>
  <c r="AD95" i="1"/>
  <c r="AE95" i="1" s="1"/>
  <c r="N96" i="1"/>
  <c r="AC96" i="1"/>
  <c r="AD96" i="1" s="1"/>
  <c r="AE96" i="1" s="1"/>
  <c r="N97" i="1"/>
  <c r="AC97" i="1"/>
  <c r="AD97" i="1"/>
  <c r="AE97" i="1" s="1"/>
  <c r="N98" i="1"/>
  <c r="AC98" i="1"/>
  <c r="AD98" i="1"/>
  <c r="AE98" i="1" s="1"/>
  <c r="N99" i="1"/>
  <c r="AC99" i="1"/>
  <c r="AD99" i="1"/>
  <c r="AE99" i="1" s="1"/>
  <c r="N100" i="1"/>
  <c r="AC100" i="1"/>
  <c r="AD100" i="1" s="1"/>
  <c r="AE100" i="1" s="1"/>
  <c r="N101" i="1"/>
  <c r="AC101" i="1"/>
  <c r="AD101" i="1"/>
  <c r="AE101" i="1" s="1"/>
  <c r="N102" i="1"/>
  <c r="AC102" i="1"/>
  <c r="AD102" i="1"/>
  <c r="AE102" i="1" s="1"/>
  <c r="N103" i="1"/>
  <c r="AC103" i="1"/>
  <c r="AD103" i="1"/>
  <c r="AE103" i="1" s="1"/>
  <c r="N104" i="1"/>
  <c r="AC104" i="1"/>
  <c r="AD104" i="1" s="1"/>
  <c r="AE104" i="1" s="1"/>
  <c r="N105" i="1"/>
  <c r="AC105" i="1"/>
  <c r="AD105" i="1"/>
  <c r="AE105" i="1" s="1"/>
  <c r="N106" i="1"/>
  <c r="AC106" i="1"/>
  <c r="AD106" i="1" s="1"/>
  <c r="AE106" i="1" s="1"/>
  <c r="N107" i="1"/>
  <c r="AC107" i="1"/>
  <c r="AD107" i="1"/>
  <c r="AE107" i="1" s="1"/>
  <c r="N108" i="1"/>
  <c r="AC108" i="1"/>
  <c r="AD108" i="1"/>
  <c r="AE108" i="1"/>
  <c r="N109" i="1"/>
  <c r="AC109" i="1"/>
  <c r="AD109" i="1"/>
  <c r="AE109" i="1" s="1"/>
  <c r="N110" i="1"/>
  <c r="AC110" i="1"/>
  <c r="AD110" i="1" s="1"/>
  <c r="AE110" i="1" s="1"/>
  <c r="N111" i="1"/>
  <c r="AC111" i="1"/>
  <c r="AD111" i="1"/>
  <c r="AE111" i="1" s="1"/>
  <c r="AC112" i="1"/>
  <c r="AD112" i="1"/>
  <c r="AE112" i="1" s="1"/>
  <c r="AC113" i="1"/>
  <c r="AD113" i="1" s="1"/>
  <c r="AE113" i="1" s="1"/>
  <c r="AC114" i="1"/>
  <c r="AD114" i="1" s="1"/>
  <c r="AE114" i="1" s="1"/>
  <c r="AC115" i="1"/>
  <c r="AD115" i="1"/>
  <c r="AE115" i="1" s="1"/>
  <c r="AC116" i="1"/>
  <c r="AD116" i="1"/>
  <c r="AE116" i="1"/>
  <c r="AC117" i="1"/>
  <c r="AD117" i="1"/>
  <c r="AE117" i="1" s="1"/>
  <c r="AC118" i="1"/>
  <c r="AD118" i="1" s="1"/>
  <c r="AE118" i="1" s="1"/>
  <c r="AC119" i="1"/>
  <c r="AD119" i="1"/>
  <c r="AE119" i="1" s="1"/>
  <c r="AC120" i="1"/>
  <c r="AD120" i="1"/>
  <c r="AE120" i="1" s="1"/>
  <c r="AC121" i="1"/>
  <c r="AD121" i="1" s="1"/>
  <c r="AE121" i="1" s="1"/>
  <c r="AC122" i="1"/>
  <c r="AD122" i="1" s="1"/>
  <c r="AE122" i="1" s="1"/>
  <c r="AC123" i="1"/>
  <c r="AD123" i="1" s="1"/>
  <c r="AE123" i="1" s="1"/>
  <c r="AC124" i="1"/>
  <c r="AD124" i="1"/>
  <c r="AE124" i="1"/>
  <c r="AC125" i="1"/>
  <c r="AD125" i="1"/>
  <c r="AE125" i="1"/>
  <c r="D1" i="4"/>
  <c r="G1" i="4" s="1"/>
  <c r="G2" i="4" s="1"/>
  <c r="E2" i="4"/>
  <c r="D2" i="4" s="1"/>
  <c r="F2" i="4"/>
  <c r="Q4" i="4"/>
  <c r="R4" i="4"/>
  <c r="S4" i="4"/>
  <c r="C5" i="4"/>
  <c r="D5" i="4"/>
  <c r="E5" i="4"/>
  <c r="F5" i="4"/>
  <c r="G5" i="4"/>
  <c r="H5" i="4"/>
  <c r="Q5" i="4"/>
  <c r="R5" i="4"/>
  <c r="S5" i="4" s="1"/>
  <c r="C6" i="4"/>
  <c r="D6" i="4"/>
  <c r="E6" i="4"/>
  <c r="F6" i="4"/>
  <c r="G6" i="4"/>
  <c r="H6" i="4"/>
  <c r="I6" i="4"/>
  <c r="Q6" i="4"/>
  <c r="R6" i="4"/>
  <c r="S6" i="4"/>
  <c r="C7" i="4"/>
  <c r="D7" i="4"/>
  <c r="E7" i="4"/>
  <c r="F7" i="4"/>
  <c r="G7" i="4"/>
  <c r="H7" i="4"/>
  <c r="I7" i="4"/>
  <c r="Q7" i="4"/>
  <c r="R7" i="4" s="1"/>
  <c r="S7" i="4" s="1"/>
  <c r="C8" i="4"/>
  <c r="D8" i="4"/>
  <c r="E8" i="4"/>
  <c r="F8" i="4"/>
  <c r="G8" i="4"/>
  <c r="H8" i="4"/>
  <c r="I8" i="4"/>
  <c r="Q8" i="4"/>
  <c r="R8" i="4" s="1"/>
  <c r="S8" i="4" s="1"/>
  <c r="C9" i="4"/>
  <c r="D9" i="4"/>
  <c r="E9" i="4"/>
  <c r="F9" i="4"/>
  <c r="G9" i="4"/>
  <c r="H9" i="4"/>
  <c r="I9" i="4"/>
  <c r="Q9" i="4"/>
  <c r="R9" i="4"/>
  <c r="S9" i="4" s="1"/>
  <c r="C10" i="4"/>
  <c r="D10" i="4"/>
  <c r="E10" i="4"/>
  <c r="F10" i="4"/>
  <c r="G10" i="4"/>
  <c r="H10" i="4"/>
  <c r="I10" i="4"/>
  <c r="Q10" i="4"/>
  <c r="R10" i="4"/>
  <c r="S10" i="4" s="1"/>
  <c r="C11" i="4"/>
  <c r="D11" i="4"/>
  <c r="E11" i="4"/>
  <c r="F11" i="4"/>
  <c r="G11" i="4"/>
  <c r="H11" i="4"/>
  <c r="I11" i="4"/>
  <c r="Q11" i="4"/>
  <c r="R11" i="4" s="1"/>
  <c r="S11" i="4" s="1"/>
  <c r="C12" i="4"/>
  <c r="D12" i="4"/>
  <c r="E12" i="4"/>
  <c r="F12" i="4"/>
  <c r="G12" i="4"/>
  <c r="H12" i="4"/>
  <c r="I12" i="4"/>
  <c r="Q12" i="4"/>
  <c r="R12" i="4" s="1"/>
  <c r="S12" i="4" s="1"/>
  <c r="C13" i="4"/>
  <c r="D13" i="4"/>
  <c r="E13" i="4"/>
  <c r="F13" i="4"/>
  <c r="G13" i="4"/>
  <c r="H13" i="4"/>
  <c r="I13" i="4"/>
  <c r="Q13" i="4"/>
  <c r="R13" i="4"/>
  <c r="S13" i="4" s="1"/>
  <c r="C14" i="4"/>
  <c r="D14" i="4"/>
  <c r="E14" i="4"/>
  <c r="F14" i="4"/>
  <c r="G14" i="4"/>
  <c r="H14" i="4"/>
  <c r="I14" i="4"/>
  <c r="Q14" i="4"/>
  <c r="R14" i="4"/>
  <c r="S14" i="4"/>
  <c r="C15" i="4"/>
  <c r="D15" i="4"/>
  <c r="E15" i="4"/>
  <c r="F15" i="4"/>
  <c r="G15" i="4"/>
  <c r="H15" i="4"/>
  <c r="I15" i="4"/>
  <c r="Q15" i="4"/>
  <c r="R15" i="4" s="1"/>
  <c r="S15" i="4" s="1"/>
  <c r="C16" i="4"/>
  <c r="D16" i="4"/>
  <c r="E16" i="4"/>
  <c r="F16" i="4"/>
  <c r="G16" i="4"/>
  <c r="H16" i="4"/>
  <c r="I16" i="4"/>
  <c r="Q16" i="4"/>
  <c r="R16" i="4" s="1"/>
  <c r="S16" i="4" s="1"/>
  <c r="C17" i="4"/>
  <c r="D17" i="4"/>
  <c r="E17" i="4"/>
  <c r="F17" i="4"/>
  <c r="G17" i="4"/>
  <c r="H17" i="4"/>
  <c r="I17" i="4"/>
  <c r="Q17" i="4"/>
  <c r="R17" i="4"/>
  <c r="S17" i="4" s="1"/>
  <c r="C18" i="4"/>
  <c r="D18" i="4"/>
  <c r="E18" i="4"/>
  <c r="F18" i="4"/>
  <c r="G18" i="4"/>
  <c r="H18" i="4"/>
  <c r="I18" i="4"/>
  <c r="Q18" i="4"/>
  <c r="R18" i="4"/>
  <c r="S18" i="4"/>
  <c r="C19" i="4"/>
  <c r="D19" i="4"/>
  <c r="E19" i="4"/>
  <c r="F19" i="4"/>
  <c r="G19" i="4"/>
  <c r="H19" i="4"/>
  <c r="I19" i="4"/>
  <c r="Q19" i="4"/>
  <c r="R19" i="4"/>
  <c r="S19" i="4" s="1"/>
  <c r="C20" i="4"/>
  <c r="D20" i="4"/>
  <c r="E20" i="4"/>
  <c r="F20" i="4"/>
  <c r="G20" i="4"/>
  <c r="H20" i="4"/>
  <c r="I20" i="4"/>
  <c r="Q20" i="4"/>
  <c r="R20" i="4" s="1"/>
  <c r="S20" i="4" s="1"/>
  <c r="C21" i="4"/>
  <c r="D21" i="4"/>
  <c r="E21" i="4"/>
  <c r="F21" i="4"/>
  <c r="G21" i="4"/>
  <c r="H21" i="4"/>
  <c r="I21" i="4"/>
  <c r="Q21" i="4"/>
  <c r="R21" i="4"/>
  <c r="S21" i="4" s="1"/>
  <c r="C22" i="4"/>
  <c r="D22" i="4"/>
  <c r="E22" i="4"/>
  <c r="F22" i="4"/>
  <c r="G22" i="4"/>
  <c r="H22" i="4"/>
  <c r="I22" i="4"/>
  <c r="Q22" i="4"/>
  <c r="R22" i="4"/>
  <c r="S22" i="4"/>
  <c r="C23" i="4"/>
  <c r="D23" i="4"/>
  <c r="E23" i="4"/>
  <c r="F23" i="4"/>
  <c r="G23" i="4"/>
  <c r="H23" i="4"/>
  <c r="I23" i="4"/>
  <c r="Q23" i="4"/>
  <c r="R23" i="4" s="1"/>
  <c r="S23" i="4" s="1"/>
  <c r="C24" i="4"/>
  <c r="D24" i="4"/>
  <c r="E24" i="4"/>
  <c r="F24" i="4"/>
  <c r="G24" i="4"/>
  <c r="H24" i="4"/>
  <c r="I24" i="4"/>
  <c r="Q24" i="4"/>
  <c r="R24" i="4" s="1"/>
  <c r="S24" i="4" s="1"/>
  <c r="C25" i="4"/>
  <c r="D25" i="4"/>
  <c r="E25" i="4"/>
  <c r="F25" i="4"/>
  <c r="G25" i="4"/>
  <c r="H25" i="4"/>
  <c r="I25" i="4"/>
  <c r="Q25" i="4"/>
  <c r="R25" i="4"/>
  <c r="S25" i="4" s="1"/>
  <c r="C26" i="4"/>
  <c r="D26" i="4"/>
  <c r="E26" i="4"/>
  <c r="F26" i="4"/>
  <c r="G26" i="4"/>
  <c r="H26" i="4"/>
  <c r="I26" i="4"/>
  <c r="Q26" i="4"/>
  <c r="R26" i="4"/>
  <c r="S26" i="4"/>
  <c r="C27" i="4"/>
  <c r="D27" i="4"/>
  <c r="E27" i="4"/>
  <c r="F27" i="4"/>
  <c r="G27" i="4"/>
  <c r="H27" i="4"/>
  <c r="I27" i="4"/>
  <c r="Q27" i="4"/>
  <c r="R27" i="4"/>
  <c r="S27" i="4" s="1"/>
  <c r="C28" i="4"/>
  <c r="D28" i="4"/>
  <c r="E28" i="4"/>
  <c r="F28" i="4"/>
  <c r="G28" i="4"/>
  <c r="H28" i="4"/>
  <c r="I28" i="4"/>
  <c r="Q28" i="4"/>
  <c r="R28" i="4" s="1"/>
  <c r="S28" i="4" s="1"/>
  <c r="C29" i="4"/>
  <c r="D29" i="4"/>
  <c r="E29" i="4"/>
  <c r="F29" i="4"/>
  <c r="G29" i="4"/>
  <c r="H29" i="4"/>
  <c r="I29" i="4"/>
  <c r="Q29" i="4"/>
  <c r="R29" i="4"/>
  <c r="S29" i="4" s="1"/>
  <c r="C30" i="4"/>
  <c r="D30" i="4"/>
  <c r="E30" i="4"/>
  <c r="F30" i="4"/>
  <c r="G30" i="4"/>
  <c r="H30" i="4"/>
  <c r="I30" i="4"/>
  <c r="Q30" i="4"/>
  <c r="R30" i="4"/>
  <c r="S30" i="4" s="1"/>
  <c r="C31" i="4"/>
  <c r="D31" i="4"/>
  <c r="E31" i="4"/>
  <c r="F31" i="4"/>
  <c r="G31" i="4"/>
  <c r="H31" i="4"/>
  <c r="I31" i="4"/>
  <c r="Q31" i="4"/>
  <c r="R31" i="4"/>
  <c r="S31" i="4"/>
  <c r="C32" i="4"/>
  <c r="D32" i="4"/>
  <c r="E32" i="4"/>
  <c r="F32" i="4"/>
  <c r="G32" i="4"/>
  <c r="H32" i="4"/>
  <c r="I32" i="4"/>
  <c r="Q32" i="4"/>
  <c r="R32" i="4" s="1"/>
  <c r="S32" i="4" s="1"/>
  <c r="C33" i="4"/>
  <c r="D33" i="4"/>
  <c r="E33" i="4"/>
  <c r="F33" i="4"/>
  <c r="G33" i="4"/>
  <c r="H33" i="4"/>
  <c r="I33" i="4"/>
  <c r="Q33" i="4"/>
  <c r="R33" i="4"/>
  <c r="S33" i="4" s="1"/>
  <c r="C34" i="4"/>
  <c r="D34" i="4"/>
  <c r="E34" i="4"/>
  <c r="F34" i="4"/>
  <c r="G34" i="4"/>
  <c r="H34" i="4"/>
  <c r="I34" i="4"/>
  <c r="Q34" i="4"/>
  <c r="R34" i="4"/>
  <c r="S34" i="4" s="1"/>
  <c r="C35" i="4"/>
  <c r="D35" i="4"/>
  <c r="E35" i="4"/>
  <c r="F35" i="4"/>
  <c r="G35" i="4"/>
  <c r="H35" i="4"/>
  <c r="I35" i="4"/>
  <c r="Q35" i="4"/>
  <c r="R35" i="4"/>
  <c r="S35" i="4" s="1"/>
  <c r="C36" i="4"/>
  <c r="D36" i="4"/>
  <c r="E36" i="4"/>
  <c r="F36" i="4"/>
  <c r="G36" i="4"/>
  <c r="H36" i="4"/>
  <c r="I36" i="4"/>
  <c r="Q36" i="4"/>
  <c r="R36" i="4" s="1"/>
  <c r="S36" i="4" s="1"/>
  <c r="C37" i="4"/>
  <c r="D37" i="4"/>
  <c r="E37" i="4"/>
  <c r="F37" i="4"/>
  <c r="G37" i="4"/>
  <c r="H37" i="4"/>
  <c r="I37" i="4"/>
  <c r="Q37" i="4"/>
  <c r="R37" i="4"/>
  <c r="S37" i="4" s="1"/>
  <c r="C38" i="4"/>
  <c r="D38" i="4"/>
  <c r="E38" i="4"/>
  <c r="F38" i="4"/>
  <c r="G38" i="4"/>
  <c r="H38" i="4"/>
  <c r="I38" i="4"/>
  <c r="Q38" i="4"/>
  <c r="R38" i="4"/>
  <c r="S38" i="4"/>
  <c r="C39" i="4"/>
  <c r="D39" i="4"/>
  <c r="E39" i="4"/>
  <c r="F39" i="4"/>
  <c r="G39" i="4"/>
  <c r="H39" i="4"/>
  <c r="I39" i="4"/>
  <c r="Q39" i="4"/>
  <c r="R39" i="4" s="1"/>
  <c r="S39" i="4" s="1"/>
  <c r="C40" i="4"/>
  <c r="D40" i="4"/>
  <c r="E40" i="4"/>
  <c r="F40" i="4"/>
  <c r="G40" i="4"/>
  <c r="H40" i="4"/>
  <c r="I40" i="4"/>
  <c r="Q40" i="4"/>
  <c r="R40" i="4" s="1"/>
  <c r="S40" i="4" s="1"/>
  <c r="C41" i="4"/>
  <c r="D41" i="4"/>
  <c r="E41" i="4"/>
  <c r="F41" i="4"/>
  <c r="G41" i="4"/>
  <c r="H41" i="4"/>
  <c r="I41" i="4"/>
  <c r="Q41" i="4"/>
  <c r="R41" i="4"/>
  <c r="S41" i="4" s="1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P40" i="6"/>
  <c r="L40" i="6"/>
  <c r="P39" i="6"/>
  <c r="L39" i="6"/>
  <c r="P38" i="6"/>
  <c r="L38" i="6"/>
  <c r="P37" i="6"/>
  <c r="L37" i="6"/>
  <c r="L36" i="6"/>
  <c r="P34" i="6"/>
  <c r="L34" i="6"/>
  <c r="P33" i="6"/>
  <c r="L33" i="6"/>
  <c r="P31" i="6"/>
  <c r="L31" i="6"/>
  <c r="L30" i="6"/>
  <c r="P27" i="6"/>
  <c r="L27" i="6"/>
  <c r="P26" i="6"/>
  <c r="L26" i="6"/>
  <c r="P25" i="6"/>
  <c r="L25" i="6"/>
  <c r="P22" i="6"/>
  <c r="L22" i="6"/>
  <c r="P21" i="6"/>
  <c r="L21" i="6"/>
  <c r="P20" i="6"/>
  <c r="L20" i="6"/>
  <c r="P19" i="6"/>
  <c r="P17" i="6"/>
  <c r="L17" i="6"/>
  <c r="P16" i="6"/>
  <c r="L16" i="6"/>
  <c r="P15" i="6"/>
  <c r="L15" i="6"/>
  <c r="P14" i="6"/>
  <c r="L14" i="6"/>
  <c r="P13" i="6"/>
  <c r="L13" i="6"/>
  <c r="L12" i="6"/>
  <c r="L11" i="6"/>
  <c r="P8" i="6"/>
  <c r="L8" i="6"/>
  <c r="P7" i="6"/>
  <c r="L7" i="6"/>
  <c r="L6" i="6"/>
  <c r="P4" i="6"/>
  <c r="L4" i="6"/>
  <c r="P3" i="6"/>
  <c r="L3" i="6"/>
  <c r="L2" i="7"/>
  <c r="P3" i="7"/>
  <c r="L3" i="7"/>
  <c r="P5" i="7"/>
  <c r="P9" i="7"/>
  <c r="L9" i="7"/>
  <c r="P11" i="7"/>
  <c r="L11" i="7"/>
  <c r="P14" i="7"/>
  <c r="L14" i="7"/>
  <c r="P15" i="7"/>
  <c r="L15" i="7"/>
  <c r="P17" i="7"/>
  <c r="L17" i="7"/>
  <c r="P18" i="7"/>
  <c r="L18" i="7"/>
  <c r="P20" i="7"/>
  <c r="L20" i="7"/>
  <c r="P21" i="7"/>
  <c r="L21" i="7"/>
  <c r="P22" i="7"/>
  <c r="L22" i="7"/>
  <c r="P26" i="7"/>
  <c r="L26" i="7"/>
  <c r="P27" i="7"/>
  <c r="L27" i="7"/>
  <c r="P30" i="7"/>
  <c r="L31" i="7"/>
  <c r="P32" i="7"/>
  <c r="L32" i="7"/>
  <c r="P34" i="7"/>
  <c r="L34" i="7"/>
  <c r="P35" i="7"/>
  <c r="L35" i="7"/>
  <c r="P36" i="7"/>
  <c r="L36" i="7"/>
  <c r="P39" i="7"/>
  <c r="L39" i="7"/>
  <c r="P16" i="7"/>
  <c r="L16" i="7"/>
  <c r="P4" i="7"/>
  <c r="L4" i="7"/>
  <c r="P10" i="7"/>
  <c r="L10" i="7"/>
  <c r="P62" i="6"/>
  <c r="L62" i="6"/>
  <c r="AE4" i="1"/>
  <c r="G132" i="3"/>
  <c r="K132" i="3"/>
  <c r="I58" i="5"/>
  <c r="H58" i="5"/>
  <c r="K58" i="5"/>
  <c r="J58" i="5"/>
  <c r="I397" i="9"/>
  <c r="R397" i="9"/>
  <c r="Q397" i="9"/>
  <c r="K116" i="3"/>
  <c r="F102" i="3"/>
  <c r="K102" i="3"/>
  <c r="G102" i="3"/>
  <c r="J102" i="3"/>
  <c r="I21" i="5"/>
  <c r="F21" i="5"/>
  <c r="H21" i="5"/>
  <c r="J21" i="5"/>
  <c r="G21" i="5"/>
  <c r="I32" i="3"/>
  <c r="F32" i="3"/>
  <c r="K32" i="3"/>
  <c r="J32" i="3"/>
  <c r="G32" i="3"/>
  <c r="I62" i="5"/>
  <c r="H62" i="5"/>
  <c r="F62" i="5"/>
  <c r="K62" i="5"/>
  <c r="J62" i="5"/>
  <c r="G62" i="5"/>
  <c r="P62" i="5" s="1"/>
  <c r="J133" i="3"/>
  <c r="F133" i="3"/>
  <c r="I119" i="3"/>
  <c r="J119" i="3"/>
  <c r="F119" i="3"/>
  <c r="H119" i="3"/>
  <c r="K119" i="3"/>
  <c r="F114" i="3"/>
  <c r="K114" i="3"/>
  <c r="H114" i="3"/>
  <c r="J98" i="3"/>
  <c r="G98" i="3"/>
  <c r="F88" i="3"/>
  <c r="I79" i="3"/>
  <c r="G79" i="3"/>
  <c r="F79" i="3"/>
  <c r="H79" i="3"/>
  <c r="J79" i="3"/>
  <c r="I44" i="3"/>
  <c r="F44" i="3"/>
  <c r="K44" i="3"/>
  <c r="G44" i="3"/>
  <c r="H44" i="3"/>
  <c r="F37" i="3"/>
  <c r="K37" i="3"/>
  <c r="I37" i="3"/>
  <c r="G37" i="3"/>
  <c r="H37" i="3"/>
  <c r="J37" i="3"/>
  <c r="I8" i="3"/>
  <c r="F8" i="3"/>
  <c r="K8" i="3"/>
  <c r="J8" i="3"/>
  <c r="G8" i="3"/>
  <c r="K21" i="5"/>
  <c r="G58" i="5"/>
  <c r="I44" i="5"/>
  <c r="Q44" i="5" s="1"/>
  <c r="H44" i="5"/>
  <c r="I26" i="5"/>
  <c r="H26" i="5"/>
  <c r="Q26" i="5"/>
  <c r="K26" i="5"/>
  <c r="J26" i="5"/>
  <c r="G26" i="5"/>
  <c r="F26" i="5"/>
  <c r="Q345" i="8"/>
  <c r="I345" i="8"/>
  <c r="R345" i="8" s="1"/>
  <c r="I410" i="9"/>
  <c r="Q403" i="9"/>
  <c r="I403" i="9"/>
  <c r="R403" i="9" s="1"/>
  <c r="I365" i="9"/>
  <c r="R365" i="9"/>
  <c r="Q365" i="9"/>
  <c r="I352" i="9"/>
  <c r="R352" i="9" s="1"/>
  <c r="I346" i="9"/>
  <c r="R346" i="9"/>
  <c r="L8" i="7"/>
  <c r="P24" i="6"/>
  <c r="G135" i="3"/>
  <c r="K135" i="3"/>
  <c r="F135" i="3"/>
  <c r="I135" i="3"/>
  <c r="G128" i="3"/>
  <c r="K125" i="3"/>
  <c r="F122" i="3"/>
  <c r="K122" i="3"/>
  <c r="J122" i="3"/>
  <c r="I122" i="3"/>
  <c r="H111" i="3"/>
  <c r="K111" i="3"/>
  <c r="F76" i="3"/>
  <c r="K76" i="3"/>
  <c r="I76" i="3"/>
  <c r="J76" i="3"/>
  <c r="G20" i="3"/>
  <c r="Q99" i="5"/>
  <c r="T99" i="5" s="1"/>
  <c r="I37" i="5"/>
  <c r="F37" i="5"/>
  <c r="H37" i="5"/>
  <c r="J37" i="5"/>
  <c r="I30" i="5"/>
  <c r="H30" i="5"/>
  <c r="F30" i="5"/>
  <c r="K30" i="5"/>
  <c r="S30" i="5" s="1"/>
  <c r="J30" i="5"/>
  <c r="G30" i="5"/>
  <c r="I85" i="3"/>
  <c r="H85" i="3"/>
  <c r="J85" i="3"/>
  <c r="G85" i="3"/>
  <c r="F85" i="3"/>
  <c r="F90" i="3"/>
  <c r="K90" i="3"/>
  <c r="J90" i="3"/>
  <c r="G90" i="3"/>
  <c r="H90" i="3"/>
  <c r="I24" i="3"/>
  <c r="F24" i="3"/>
  <c r="K24" i="3"/>
  <c r="J24" i="3"/>
  <c r="G24" i="3"/>
  <c r="F138" i="3"/>
  <c r="I138" i="3"/>
  <c r="I132" i="3"/>
  <c r="J125" i="3"/>
  <c r="I115" i="3"/>
  <c r="G115" i="3"/>
  <c r="K115" i="3"/>
  <c r="H115" i="3"/>
  <c r="J106" i="3"/>
  <c r="K85" i="3"/>
  <c r="I64" i="3"/>
  <c r="Q64" i="3"/>
  <c r="F64" i="3"/>
  <c r="K64" i="3"/>
  <c r="J64" i="3"/>
  <c r="G64" i="3"/>
  <c r="F36" i="3"/>
  <c r="K36" i="3"/>
  <c r="G36" i="3"/>
  <c r="F29" i="3"/>
  <c r="K29" i="3"/>
  <c r="I29" i="3"/>
  <c r="G29" i="3"/>
  <c r="H29" i="3"/>
  <c r="J29" i="3"/>
  <c r="K60" i="5"/>
  <c r="I42" i="5"/>
  <c r="Q42" i="5" s="1"/>
  <c r="H42" i="5"/>
  <c r="K42" i="5"/>
  <c r="J42" i="5"/>
  <c r="I56" i="3"/>
  <c r="F56" i="3"/>
  <c r="K56" i="3"/>
  <c r="J56" i="3"/>
  <c r="G56" i="3"/>
  <c r="F21" i="3"/>
  <c r="K21" i="3"/>
  <c r="I21" i="3"/>
  <c r="G21" i="3"/>
  <c r="H21" i="3"/>
  <c r="J21" i="3"/>
  <c r="F61" i="3"/>
  <c r="G61" i="3"/>
  <c r="J61" i="3"/>
  <c r="I69" i="5"/>
  <c r="F69" i="5"/>
  <c r="H69" i="5"/>
  <c r="J69" i="5"/>
  <c r="K69" i="5"/>
  <c r="J132" i="3"/>
  <c r="F53" i="3"/>
  <c r="K53" i="3"/>
  <c r="I53" i="3"/>
  <c r="G53" i="3"/>
  <c r="H53" i="3"/>
  <c r="J53" i="3"/>
  <c r="L29" i="7"/>
  <c r="L25" i="7"/>
  <c r="L9" i="6"/>
  <c r="I133" i="3"/>
  <c r="Q133" i="3" s="1"/>
  <c r="H132" i="3"/>
  <c r="I130" i="3"/>
  <c r="J130" i="3"/>
  <c r="F130" i="3"/>
  <c r="F124" i="3"/>
  <c r="K124" i="3"/>
  <c r="I124" i="3"/>
  <c r="H124" i="3"/>
  <c r="F118" i="3"/>
  <c r="K118" i="3"/>
  <c r="G118" i="3"/>
  <c r="H118" i="3"/>
  <c r="I118" i="3"/>
  <c r="I116" i="3"/>
  <c r="I102" i="3"/>
  <c r="G99" i="3"/>
  <c r="K99" i="3"/>
  <c r="H99" i="3"/>
  <c r="I89" i="3"/>
  <c r="F89" i="3"/>
  <c r="G89" i="3"/>
  <c r="H89" i="3"/>
  <c r="J89" i="3"/>
  <c r="F87" i="3"/>
  <c r="H87" i="3"/>
  <c r="F69" i="3"/>
  <c r="K69" i="3"/>
  <c r="I69" i="3"/>
  <c r="G69" i="3"/>
  <c r="H69" i="3"/>
  <c r="J69" i="3"/>
  <c r="I40" i="3"/>
  <c r="F40" i="3"/>
  <c r="K40" i="3"/>
  <c r="J40" i="3"/>
  <c r="G40" i="3"/>
  <c r="I12" i="3"/>
  <c r="F12" i="3"/>
  <c r="K12" i="3"/>
  <c r="G12" i="3"/>
  <c r="H12" i="3"/>
  <c r="G69" i="5"/>
  <c r="F53" i="5"/>
  <c r="H53" i="5"/>
  <c r="K53" i="5"/>
  <c r="F121" i="3"/>
  <c r="H121" i="3"/>
  <c r="K121" i="3"/>
  <c r="I28" i="3"/>
  <c r="F28" i="3"/>
  <c r="K28" i="3"/>
  <c r="G28" i="3"/>
  <c r="H28" i="3"/>
  <c r="Q28" i="3"/>
  <c r="Q78" i="3"/>
  <c r="H125" i="3"/>
  <c r="I34" i="5"/>
  <c r="H34" i="5"/>
  <c r="K34" i="5"/>
  <c r="J34" i="5"/>
  <c r="F34" i="5"/>
  <c r="I396" i="9"/>
  <c r="R396" i="9" s="1"/>
  <c r="Q396" i="9"/>
  <c r="K133" i="3"/>
  <c r="H128" i="3"/>
  <c r="J128" i="3"/>
  <c r="I60" i="3"/>
  <c r="F60" i="3"/>
  <c r="K60" i="3"/>
  <c r="G60" i="3"/>
  <c r="H60" i="3"/>
  <c r="I50" i="5"/>
  <c r="Q50" i="5" s="1"/>
  <c r="H50" i="5"/>
  <c r="K50" i="5"/>
  <c r="J50" i="5"/>
  <c r="I378" i="9"/>
  <c r="R378" i="9"/>
  <c r="Q378" i="9"/>
  <c r="L5" i="6"/>
  <c r="L37" i="7"/>
  <c r="P35" i="6"/>
  <c r="K138" i="3"/>
  <c r="J135" i="3"/>
  <c r="F108" i="3"/>
  <c r="K108" i="3"/>
  <c r="I108" i="3"/>
  <c r="J108" i="3"/>
  <c r="G108" i="3"/>
  <c r="H102" i="3"/>
  <c r="I98" i="3"/>
  <c r="I97" i="3"/>
  <c r="G97" i="3"/>
  <c r="K97" i="3"/>
  <c r="J97" i="3"/>
  <c r="F97" i="3"/>
  <c r="K79" i="3"/>
  <c r="H56" i="3"/>
  <c r="Q56" i="3" s="1"/>
  <c r="I52" i="3"/>
  <c r="F52" i="3"/>
  <c r="K52" i="3"/>
  <c r="G52" i="3"/>
  <c r="H52" i="3"/>
  <c r="F45" i="3"/>
  <c r="K45" i="3"/>
  <c r="I45" i="3"/>
  <c r="J28" i="3"/>
  <c r="AD7" i="3"/>
  <c r="Q27" i="5"/>
  <c r="G50" i="5"/>
  <c r="H66" i="5"/>
  <c r="I66" i="5"/>
  <c r="Q66" i="5"/>
  <c r="G66" i="5"/>
  <c r="K66" i="5"/>
  <c r="J66" i="5"/>
  <c r="I28" i="5"/>
  <c r="H28" i="5"/>
  <c r="P28" i="5" s="1"/>
  <c r="J28" i="5"/>
  <c r="Q12" i="5"/>
  <c r="I356" i="8"/>
  <c r="Q340" i="8"/>
  <c r="Q332" i="8"/>
  <c r="I332" i="8"/>
  <c r="R332" i="8" s="1"/>
  <c r="Q316" i="8"/>
  <c r="I316" i="8"/>
  <c r="Q308" i="8"/>
  <c r="I308" i="8"/>
  <c r="R308" i="8"/>
  <c r="I300" i="8"/>
  <c r="I284" i="8"/>
  <c r="R284" i="8"/>
  <c r="F95" i="3"/>
  <c r="F74" i="3"/>
  <c r="K74" i="3"/>
  <c r="J74" i="3"/>
  <c r="F73" i="3"/>
  <c r="F72" i="3"/>
  <c r="K72" i="3"/>
  <c r="J72" i="3"/>
  <c r="F63" i="3"/>
  <c r="K63" i="3"/>
  <c r="I63" i="3"/>
  <c r="K55" i="3"/>
  <c r="F47" i="3"/>
  <c r="K47" i="3"/>
  <c r="I47" i="3"/>
  <c r="K39" i="3"/>
  <c r="F31" i="3"/>
  <c r="K31" i="3"/>
  <c r="I31" i="3"/>
  <c r="K23" i="3"/>
  <c r="F15" i="3"/>
  <c r="K15" i="3"/>
  <c r="I15" i="3"/>
  <c r="K7" i="3"/>
  <c r="I6" i="3"/>
  <c r="Q6" i="3"/>
  <c r="I57" i="5"/>
  <c r="H57" i="5"/>
  <c r="P57" i="5" s="1"/>
  <c r="F57" i="5"/>
  <c r="J57" i="5"/>
  <c r="I41" i="5"/>
  <c r="H41" i="5"/>
  <c r="F41" i="5"/>
  <c r="J41" i="5"/>
  <c r="I25" i="5"/>
  <c r="Q25" i="5" s="1"/>
  <c r="H25" i="5"/>
  <c r="P25" i="5" s="1"/>
  <c r="F25" i="5"/>
  <c r="J25" i="5"/>
  <c r="I75" i="9"/>
  <c r="Q351" i="9"/>
  <c r="Q362" i="8"/>
  <c r="I362" i="8"/>
  <c r="R362" i="8"/>
  <c r="Q346" i="8"/>
  <c r="I346" i="8"/>
  <c r="R346" i="8"/>
  <c r="Q322" i="8"/>
  <c r="I322" i="8"/>
  <c r="R322" i="8" s="1"/>
  <c r="Q282" i="8"/>
  <c r="I282" i="8"/>
  <c r="R282" i="8" s="1"/>
  <c r="Q371" i="9"/>
  <c r="I371" i="9"/>
  <c r="R371" i="9" s="1"/>
  <c r="Q378" i="8"/>
  <c r="I378" i="8"/>
  <c r="R378" i="8"/>
  <c r="I105" i="3"/>
  <c r="F105" i="3"/>
  <c r="F104" i="3"/>
  <c r="K104" i="3"/>
  <c r="J104" i="3"/>
  <c r="I103" i="3"/>
  <c r="J103" i="3"/>
  <c r="F103" i="3"/>
  <c r="Q95" i="3"/>
  <c r="I68" i="5"/>
  <c r="H68" i="5"/>
  <c r="J68" i="5"/>
  <c r="I52" i="5"/>
  <c r="H52" i="5"/>
  <c r="J52" i="5"/>
  <c r="I36" i="5"/>
  <c r="H36" i="5"/>
  <c r="J36" i="5"/>
  <c r="I20" i="5"/>
  <c r="H20" i="5"/>
  <c r="J20" i="5"/>
  <c r="Q372" i="8"/>
  <c r="I96" i="8"/>
  <c r="R320" i="8"/>
  <c r="Q288" i="8"/>
  <c r="I288" i="8"/>
  <c r="R288" i="8" s="1"/>
  <c r="Q280" i="8"/>
  <c r="I280" i="8"/>
  <c r="R280" i="8" s="1"/>
  <c r="I304" i="9"/>
  <c r="R304" i="9" s="1"/>
  <c r="Q304" i="9"/>
  <c r="Q401" i="8"/>
  <c r="I401" i="8"/>
  <c r="R401" i="8"/>
  <c r="L104" i="9"/>
  <c r="M104" i="9" s="1"/>
  <c r="A106" i="13"/>
  <c r="A106" i="1"/>
  <c r="Q104" i="9"/>
  <c r="R104" i="9"/>
  <c r="N104" i="9"/>
  <c r="O104" i="9" s="1"/>
  <c r="P104" i="9"/>
  <c r="K129" i="3"/>
  <c r="K126" i="3"/>
  <c r="K105" i="3"/>
  <c r="K103" i="3"/>
  <c r="K95" i="3"/>
  <c r="J73" i="3"/>
  <c r="I66" i="3"/>
  <c r="Q66" i="3" s="1"/>
  <c r="F66" i="3"/>
  <c r="K66" i="3"/>
  <c r="J63" i="3"/>
  <c r="I58" i="3"/>
  <c r="F58" i="3"/>
  <c r="K58" i="3"/>
  <c r="I50" i="3"/>
  <c r="F50" i="3"/>
  <c r="K50" i="3"/>
  <c r="J47" i="3"/>
  <c r="I42" i="3"/>
  <c r="F42" i="3"/>
  <c r="K42" i="3"/>
  <c r="I34" i="3"/>
  <c r="F34" i="3"/>
  <c r="K34" i="3"/>
  <c r="J31" i="3"/>
  <c r="I26" i="3"/>
  <c r="J23" i="3"/>
  <c r="I18" i="3"/>
  <c r="F18" i="3"/>
  <c r="K18" i="3"/>
  <c r="J15" i="3"/>
  <c r="K10" i="3"/>
  <c r="J6" i="3"/>
  <c r="K41" i="5"/>
  <c r="K52" i="5"/>
  <c r="G57" i="5"/>
  <c r="K68" i="5"/>
  <c r="Q125" i="5"/>
  <c r="Q93" i="5"/>
  <c r="I61" i="5"/>
  <c r="F61" i="5"/>
  <c r="H61" i="5"/>
  <c r="J61" i="5"/>
  <c r="G54" i="5"/>
  <c r="F54" i="5"/>
  <c r="I54" i="5"/>
  <c r="H54" i="5"/>
  <c r="K54" i="5"/>
  <c r="I45" i="5"/>
  <c r="F45" i="5"/>
  <c r="H45" i="5"/>
  <c r="J45" i="5"/>
  <c r="K38" i="5"/>
  <c r="H29" i="5"/>
  <c r="G29" i="5"/>
  <c r="I22" i="5"/>
  <c r="H22" i="5"/>
  <c r="F22" i="5"/>
  <c r="K22" i="5"/>
  <c r="Q297" i="8"/>
  <c r="I21" i="8"/>
  <c r="R297" i="8"/>
  <c r="Q332" i="9"/>
  <c r="I332" i="9"/>
  <c r="R332" i="9" s="1"/>
  <c r="I328" i="9"/>
  <c r="Q328" i="9"/>
  <c r="R391" i="8"/>
  <c r="F92" i="3"/>
  <c r="K92" i="3"/>
  <c r="I92" i="3"/>
  <c r="F86" i="3"/>
  <c r="K86" i="3"/>
  <c r="G86" i="3"/>
  <c r="K84" i="3"/>
  <c r="G84" i="3"/>
  <c r="I83" i="3"/>
  <c r="G83" i="3"/>
  <c r="K83" i="3"/>
  <c r="H83" i="3"/>
  <c r="I74" i="3"/>
  <c r="I72" i="3"/>
  <c r="F59" i="3"/>
  <c r="K59" i="3"/>
  <c r="I59" i="3"/>
  <c r="H59" i="3"/>
  <c r="J59" i="3"/>
  <c r="F51" i="3"/>
  <c r="K51" i="3"/>
  <c r="I51" i="3"/>
  <c r="H51" i="3"/>
  <c r="Q51" i="3" s="1"/>
  <c r="J51" i="3"/>
  <c r="F43" i="3"/>
  <c r="K43" i="3"/>
  <c r="I43" i="3"/>
  <c r="H43" i="3"/>
  <c r="J43" i="3"/>
  <c r="F35" i="3"/>
  <c r="K35" i="3"/>
  <c r="I35" i="3"/>
  <c r="F27" i="3"/>
  <c r="K27" i="3"/>
  <c r="I27" i="3"/>
  <c r="H27" i="3"/>
  <c r="J27" i="3"/>
  <c r="F19" i="3"/>
  <c r="H19" i="3"/>
  <c r="J19" i="3"/>
  <c r="F11" i="3"/>
  <c r="K11" i="3"/>
  <c r="I11" i="3"/>
  <c r="H11" i="3"/>
  <c r="J11" i="3"/>
  <c r="K57" i="5"/>
  <c r="H65" i="5"/>
  <c r="P65" i="5" s="1"/>
  <c r="G65" i="5"/>
  <c r="I65" i="5"/>
  <c r="Q65" i="5" s="1"/>
  <c r="I49" i="5"/>
  <c r="H49" i="5"/>
  <c r="F49" i="5"/>
  <c r="J49" i="5"/>
  <c r="H33" i="5"/>
  <c r="G33" i="5"/>
  <c r="F33" i="5"/>
  <c r="J33" i="5"/>
  <c r="I33" i="5"/>
  <c r="J2" i="5"/>
  <c r="G3" i="5"/>
  <c r="Q411" i="9"/>
  <c r="I135" i="9"/>
  <c r="Q390" i="9"/>
  <c r="I383" i="9"/>
  <c r="I361" i="9"/>
  <c r="I336" i="9"/>
  <c r="R336" i="9" s="1"/>
  <c r="Q336" i="9"/>
  <c r="Q308" i="9"/>
  <c r="I308" i="9"/>
  <c r="R308" i="9" s="1"/>
  <c r="Q294" i="9"/>
  <c r="I294" i="9"/>
  <c r="R294" i="9"/>
  <c r="Q284" i="9"/>
  <c r="I284" i="9"/>
  <c r="R284" i="9"/>
  <c r="I280" i="9"/>
  <c r="F110" i="3"/>
  <c r="K110" i="3"/>
  <c r="F94" i="3"/>
  <c r="K94" i="3"/>
  <c r="F78" i="3"/>
  <c r="K78" i="3"/>
  <c r="F65" i="3"/>
  <c r="K65" i="3"/>
  <c r="F57" i="3"/>
  <c r="K57" i="3"/>
  <c r="I57" i="3"/>
  <c r="Q57" i="3"/>
  <c r="F49" i="3"/>
  <c r="K49" i="3"/>
  <c r="I49" i="3"/>
  <c r="F41" i="3"/>
  <c r="K41" i="3"/>
  <c r="I41" i="3"/>
  <c r="Q41" i="3"/>
  <c r="F33" i="3"/>
  <c r="F25" i="3"/>
  <c r="K25" i="3"/>
  <c r="I25" i="3"/>
  <c r="F9" i="3"/>
  <c r="K9" i="3"/>
  <c r="I9" i="3"/>
  <c r="I63" i="5"/>
  <c r="K63" i="5"/>
  <c r="H63" i="5"/>
  <c r="G63" i="5"/>
  <c r="I55" i="5"/>
  <c r="K55" i="5"/>
  <c r="H55" i="5"/>
  <c r="G55" i="5"/>
  <c r="I47" i="5"/>
  <c r="K47" i="5"/>
  <c r="G39" i="5"/>
  <c r="H31" i="5"/>
  <c r="H23" i="5"/>
  <c r="K23" i="5"/>
  <c r="G23" i="5"/>
  <c r="I137" i="9"/>
  <c r="R413" i="9" s="1"/>
  <c r="Q405" i="9"/>
  <c r="I129" i="9"/>
  <c r="Q366" i="8"/>
  <c r="I366" i="8"/>
  <c r="Q358" i="8"/>
  <c r="I358" i="8"/>
  <c r="R358" i="8" s="1"/>
  <c r="Q326" i="8"/>
  <c r="I326" i="8"/>
  <c r="R326" i="8"/>
  <c r="Q302" i="8"/>
  <c r="I302" i="8"/>
  <c r="R302" i="8"/>
  <c r="Q286" i="8"/>
  <c r="I402" i="9"/>
  <c r="R402" i="9"/>
  <c r="Q402" i="9"/>
  <c r="I360" i="9"/>
  <c r="R360" i="9" s="1"/>
  <c r="Q360" i="9"/>
  <c r="Q354" i="9"/>
  <c r="I354" i="9"/>
  <c r="R354" i="9"/>
  <c r="I347" i="9"/>
  <c r="R347" i="9"/>
  <c r="Q347" i="9"/>
  <c r="I341" i="9"/>
  <c r="R341" i="9"/>
  <c r="Q341" i="9"/>
  <c r="R335" i="9"/>
  <c r="R410" i="8"/>
  <c r="R387" i="8"/>
  <c r="I9" i="9"/>
  <c r="R285" i="9" s="1"/>
  <c r="I17" i="9"/>
  <c r="Q293" i="9"/>
  <c r="I21" i="9"/>
  <c r="Q297" i="9"/>
  <c r="I25" i="9"/>
  <c r="R301" i="9" s="1"/>
  <c r="Q301" i="9"/>
  <c r="I29" i="9"/>
  <c r="Q305" i="9"/>
  <c r="I33" i="9"/>
  <c r="R309" i="9" s="1"/>
  <c r="Q309" i="9"/>
  <c r="I41" i="9"/>
  <c r="Q317" i="9"/>
  <c r="I49" i="9"/>
  <c r="R325" i="9" s="1"/>
  <c r="Q325" i="9"/>
  <c r="I57" i="9"/>
  <c r="R333" i="9"/>
  <c r="Q333" i="9"/>
  <c r="I61" i="9"/>
  <c r="Q337" i="9"/>
  <c r="Q412" i="9"/>
  <c r="I136" i="9"/>
  <c r="R412" i="9" s="1"/>
  <c r="Q293" i="8"/>
  <c r="I293" i="8"/>
  <c r="R293" i="8"/>
  <c r="Q321" i="9"/>
  <c r="I372" i="9"/>
  <c r="R372" i="9" s="1"/>
  <c r="Q372" i="9"/>
  <c r="I359" i="9"/>
  <c r="R359" i="9"/>
  <c r="Q359" i="9"/>
  <c r="I353" i="9"/>
  <c r="R353" i="9"/>
  <c r="Q340" i="9"/>
  <c r="I340" i="9"/>
  <c r="R340" i="9"/>
  <c r="I326" i="9"/>
  <c r="Q316" i="9"/>
  <c r="I312" i="9"/>
  <c r="R287" i="9"/>
  <c r="Q405" i="8"/>
  <c r="I405" i="8"/>
  <c r="R405" i="8" s="1"/>
  <c r="Q400" i="8"/>
  <c r="I400" i="8"/>
  <c r="Q391" i="8"/>
  <c r="I339" i="9"/>
  <c r="R339" i="9" s="1"/>
  <c r="Q339" i="9"/>
  <c r="Q320" i="9"/>
  <c r="I320" i="9"/>
  <c r="R320" i="9" s="1"/>
  <c r="R306" i="9"/>
  <c r="Q292" i="9"/>
  <c r="I292" i="9"/>
  <c r="R292" i="9"/>
  <c r="F112" i="3"/>
  <c r="K112" i="3"/>
  <c r="K80" i="3"/>
  <c r="I70" i="3"/>
  <c r="Q70" i="3" s="1"/>
  <c r="F70" i="3"/>
  <c r="K70" i="3"/>
  <c r="I62" i="3"/>
  <c r="F62" i="3"/>
  <c r="I54" i="3"/>
  <c r="F54" i="3"/>
  <c r="K54" i="3"/>
  <c r="I46" i="3"/>
  <c r="F46" i="3"/>
  <c r="K46" i="3"/>
  <c r="I38" i="3"/>
  <c r="F38" i="3"/>
  <c r="K38" i="3"/>
  <c r="K30" i="3"/>
  <c r="I22" i="3"/>
  <c r="F22" i="3"/>
  <c r="K22" i="3"/>
  <c r="I14" i="3"/>
  <c r="F14" i="3"/>
  <c r="K14" i="3"/>
  <c r="I64" i="5"/>
  <c r="J64" i="5"/>
  <c r="R64" i="5" s="1"/>
  <c r="H64" i="5"/>
  <c r="I56" i="5"/>
  <c r="Q56" i="5" s="1"/>
  <c r="T56" i="5" s="1"/>
  <c r="U56" i="5" s="1"/>
  <c r="V56" i="5" s="1"/>
  <c r="J56" i="5"/>
  <c r="H56" i="5"/>
  <c r="I48" i="5"/>
  <c r="J48" i="5"/>
  <c r="H48" i="5"/>
  <c r="Q48" i="5"/>
  <c r="I40" i="5"/>
  <c r="J40" i="5"/>
  <c r="R40" i="5" s="1"/>
  <c r="H40" i="5"/>
  <c r="P40" i="5" s="1"/>
  <c r="F24" i="5"/>
  <c r="H24" i="5"/>
  <c r="Q291" i="8"/>
  <c r="I291" i="8"/>
  <c r="R291" i="8"/>
  <c r="Q283" i="8"/>
  <c r="I283" i="8"/>
  <c r="Q289" i="9"/>
  <c r="Q385" i="9"/>
  <c r="I385" i="9"/>
  <c r="R385" i="9" s="1"/>
  <c r="I370" i="9"/>
  <c r="Q370" i="9"/>
  <c r="I364" i="9"/>
  <c r="I59" i="5"/>
  <c r="G59" i="5"/>
  <c r="H59" i="5"/>
  <c r="Q59" i="5" s="1"/>
  <c r="K59" i="5"/>
  <c r="H51" i="5"/>
  <c r="G51" i="5"/>
  <c r="K51" i="5"/>
  <c r="I43" i="5"/>
  <c r="G43" i="5"/>
  <c r="H43" i="5"/>
  <c r="K43" i="5"/>
  <c r="I35" i="5"/>
  <c r="Q35" i="5" s="1"/>
  <c r="G35" i="5"/>
  <c r="H35" i="5"/>
  <c r="K35" i="5"/>
  <c r="G27" i="5"/>
  <c r="F27" i="5"/>
  <c r="K27" i="5"/>
  <c r="S27" i="5" s="1"/>
  <c r="I19" i="5"/>
  <c r="G19" i="5"/>
  <c r="H19" i="5"/>
  <c r="K19" i="5"/>
  <c r="Q370" i="8"/>
  <c r="I370" i="8"/>
  <c r="R370" i="8"/>
  <c r="Q354" i="8"/>
  <c r="I354" i="8"/>
  <c r="R354" i="8" s="1"/>
  <c r="Q338" i="8"/>
  <c r="I338" i="8"/>
  <c r="R338" i="8" s="1"/>
  <c r="Q330" i="8"/>
  <c r="I330" i="8"/>
  <c r="R330" i="8" s="1"/>
  <c r="Q314" i="8"/>
  <c r="I314" i="8"/>
  <c r="R314" i="8"/>
  <c r="Q290" i="8"/>
  <c r="I290" i="8"/>
  <c r="R290" i="8"/>
  <c r="Q391" i="9"/>
  <c r="I391" i="9"/>
  <c r="R391" i="9"/>
  <c r="I384" i="9"/>
  <c r="R384" i="9"/>
  <c r="Q384" i="9"/>
  <c r="Q377" i="9"/>
  <c r="I377" i="9"/>
  <c r="R377" i="9"/>
  <c r="Q324" i="9"/>
  <c r="I324" i="9"/>
  <c r="R324" i="9" s="1"/>
  <c r="I310" i="9"/>
  <c r="R310" i="9" s="1"/>
  <c r="Q300" i="9"/>
  <c r="I300" i="9"/>
  <c r="R300" i="9" s="1"/>
  <c r="Q296" i="9"/>
  <c r="I296" i="9"/>
  <c r="R296" i="9"/>
  <c r="N56" i="9"/>
  <c r="O56" i="9" s="1"/>
  <c r="P56" i="9"/>
  <c r="B58" i="1" s="1"/>
  <c r="B58" i="13"/>
  <c r="L56" i="9"/>
  <c r="M56" i="9" s="1"/>
  <c r="Q56" i="9"/>
  <c r="R56" i="9" s="1"/>
  <c r="C58" i="1" s="1"/>
  <c r="C58" i="13"/>
  <c r="L23" i="9"/>
  <c r="M23" i="9"/>
  <c r="A25" i="1" s="1"/>
  <c r="A25" i="13"/>
  <c r="N23" i="9"/>
  <c r="O23" i="9"/>
  <c r="P23" i="9" s="1"/>
  <c r="Q23" i="9"/>
  <c r="R23" i="9"/>
  <c r="C25" i="1" s="1"/>
  <c r="N8" i="9"/>
  <c r="O8" i="9"/>
  <c r="P8" i="9" s="1"/>
  <c r="B10" i="13" s="1"/>
  <c r="B10" i="1"/>
  <c r="Q8" i="9"/>
  <c r="R8" i="9" s="1"/>
  <c r="L8" i="9"/>
  <c r="M8" i="9" s="1"/>
  <c r="A10" i="1" s="1"/>
  <c r="A10" i="13"/>
  <c r="I279" i="8"/>
  <c r="Q398" i="9"/>
  <c r="Q342" i="9"/>
  <c r="R411" i="9"/>
  <c r="Q409" i="9"/>
  <c r="Q406" i="9"/>
  <c r="I406" i="9"/>
  <c r="R406" i="9"/>
  <c r="Q395" i="9"/>
  <c r="I395" i="9"/>
  <c r="R395" i="9" s="1"/>
  <c r="R382" i="9"/>
  <c r="I376" i="9"/>
  <c r="I363" i="9"/>
  <c r="R363" i="9" s="1"/>
  <c r="Q363" i="9"/>
  <c r="I358" i="9"/>
  <c r="R358" i="9" s="1"/>
  <c r="Q358" i="9"/>
  <c r="R351" i="9"/>
  <c r="I345" i="9"/>
  <c r="Q345" i="9"/>
  <c r="Q334" i="9"/>
  <c r="I334" i="9"/>
  <c r="R334" i="9"/>
  <c r="Q318" i="9"/>
  <c r="I318" i="9"/>
  <c r="R318" i="9" s="1"/>
  <c r="Q302" i="9"/>
  <c r="I302" i="9"/>
  <c r="R302" i="9" s="1"/>
  <c r="Q286" i="9"/>
  <c r="I286" i="9"/>
  <c r="R286" i="9" s="1"/>
  <c r="R395" i="8"/>
  <c r="Q385" i="8"/>
  <c r="I385" i="8"/>
  <c r="R385" i="8"/>
  <c r="W55" i="9"/>
  <c r="U55" i="9"/>
  <c r="W50" i="9"/>
  <c r="U50" i="9"/>
  <c r="W54" i="8"/>
  <c r="U54" i="8"/>
  <c r="Q368" i="8"/>
  <c r="Q360" i="8"/>
  <c r="Q352" i="8"/>
  <c r="Q336" i="8"/>
  <c r="Q328" i="8"/>
  <c r="Q320" i="8"/>
  <c r="Q306" i="9"/>
  <c r="Q401" i="9"/>
  <c r="I401" i="9"/>
  <c r="R401" i="9"/>
  <c r="I394" i="9"/>
  <c r="R394" i="9"/>
  <c r="Q394" i="9"/>
  <c r="R388" i="9"/>
  <c r="Q375" i="9"/>
  <c r="I375" i="9"/>
  <c r="R375" i="9" s="1"/>
  <c r="I357" i="9"/>
  <c r="R357" i="9" s="1"/>
  <c r="Q357" i="9"/>
  <c r="I344" i="9"/>
  <c r="R330" i="9"/>
  <c r="I314" i="9"/>
  <c r="R314" i="9" s="1"/>
  <c r="Q314" i="9"/>
  <c r="I282" i="9"/>
  <c r="R282" i="9" s="1"/>
  <c r="Q282" i="9"/>
  <c r="Q375" i="8"/>
  <c r="I375" i="8"/>
  <c r="R375" i="8"/>
  <c r="W64" i="9"/>
  <c r="U64" i="9"/>
  <c r="Q278" i="9"/>
  <c r="Q366" i="9"/>
  <c r="I400" i="9"/>
  <c r="R400" i="9"/>
  <c r="Q400" i="9"/>
  <c r="I387" i="9"/>
  <c r="I381" i="9"/>
  <c r="R381" i="9" s="1"/>
  <c r="Q381" i="9"/>
  <c r="I367" i="9"/>
  <c r="R367" i="9"/>
  <c r="Q367" i="9"/>
  <c r="Q362" i="9"/>
  <c r="I362" i="9"/>
  <c r="R362" i="9"/>
  <c r="Q356" i="9"/>
  <c r="I356" i="9"/>
  <c r="R356" i="9" s="1"/>
  <c r="R343" i="9"/>
  <c r="R337" i="9"/>
  <c r="R317" i="9"/>
  <c r="R289" i="9"/>
  <c r="Q374" i="8"/>
  <c r="I374" i="8"/>
  <c r="R374" i="8"/>
  <c r="R379" i="8"/>
  <c r="Q113" i="9"/>
  <c r="R113" i="9" s="1"/>
  <c r="C115" i="13" s="1"/>
  <c r="C115" i="1"/>
  <c r="L113" i="9"/>
  <c r="M113" i="9"/>
  <c r="A115" i="1" s="1"/>
  <c r="A115" i="13"/>
  <c r="N113" i="9"/>
  <c r="O113" i="9" s="1"/>
  <c r="P113" i="9"/>
  <c r="B115" i="1" s="1"/>
  <c r="B115" i="13"/>
  <c r="I131" i="9"/>
  <c r="R407" i="9"/>
  <c r="Q407" i="9"/>
  <c r="I368" i="8"/>
  <c r="R368" i="8" s="1"/>
  <c r="Q388" i="9"/>
  <c r="Q330" i="9"/>
  <c r="Q408" i="9"/>
  <c r="Q399" i="9"/>
  <c r="I399" i="9"/>
  <c r="R399" i="9"/>
  <c r="Q393" i="9"/>
  <c r="I393" i="9"/>
  <c r="R393" i="9"/>
  <c r="I386" i="9"/>
  <c r="R386" i="9"/>
  <c r="Q386" i="9"/>
  <c r="I355" i="9"/>
  <c r="I349" i="9"/>
  <c r="R349" i="9"/>
  <c r="Q349" i="9"/>
  <c r="R297" i="9"/>
  <c r="Q389" i="8"/>
  <c r="I389" i="8"/>
  <c r="R389" i="8"/>
  <c r="N34" i="9"/>
  <c r="O34" i="9" s="1"/>
  <c r="P34" i="9" s="1"/>
  <c r="L34" i="9"/>
  <c r="M34" i="9"/>
  <c r="A36" i="13"/>
  <c r="A36" i="1"/>
  <c r="Q90" i="9"/>
  <c r="R90" i="9"/>
  <c r="N90" i="9"/>
  <c r="O90" i="9"/>
  <c r="P90" i="9"/>
  <c r="B92" i="13"/>
  <c r="B92" i="1"/>
  <c r="L90" i="9"/>
  <c r="M90" i="9" s="1"/>
  <c r="Q101" i="9"/>
  <c r="R101" i="9" s="1"/>
  <c r="C103" i="1" s="1"/>
  <c r="C103" i="13"/>
  <c r="N101" i="9"/>
  <c r="O101" i="9" s="1"/>
  <c r="P101" i="9" s="1"/>
  <c r="L101" i="9"/>
  <c r="M101" i="9" s="1"/>
  <c r="A103" i="1" s="1"/>
  <c r="A103" i="13"/>
  <c r="N2" i="9"/>
  <c r="O2" i="9" s="1"/>
  <c r="P2" i="9" s="1"/>
  <c r="L2" i="9"/>
  <c r="M2" i="9" s="1"/>
  <c r="A4" i="1" s="1"/>
  <c r="A4" i="13"/>
  <c r="Q2" i="9"/>
  <c r="R2" i="9" s="1"/>
  <c r="C4" i="1" s="1"/>
  <c r="C4" i="13"/>
  <c r="Q349" i="8"/>
  <c r="Q341" i="8"/>
  <c r="Q333" i="8"/>
  <c r="I317" i="8"/>
  <c r="R317" i="8" s="1"/>
  <c r="Q309" i="8"/>
  <c r="I309" i="8"/>
  <c r="R309" i="8"/>
  <c r="Q301" i="8"/>
  <c r="I301" i="8"/>
  <c r="R301" i="8" s="1"/>
  <c r="I341" i="8"/>
  <c r="R341" i="8" s="1"/>
  <c r="I328" i="8"/>
  <c r="R328" i="8" s="1"/>
  <c r="I287" i="8"/>
  <c r="R287" i="8"/>
  <c r="Q382" i="9"/>
  <c r="I392" i="9"/>
  <c r="R392" i="9"/>
  <c r="Q392" i="9"/>
  <c r="Q379" i="9"/>
  <c r="I379" i="9"/>
  <c r="R379" i="9"/>
  <c r="Q373" i="9"/>
  <c r="I373" i="9"/>
  <c r="R373" i="9"/>
  <c r="R366" i="9"/>
  <c r="Q348" i="9"/>
  <c r="I348" i="9"/>
  <c r="R348" i="9" s="1"/>
  <c r="R342" i="9"/>
  <c r="Q53" i="9"/>
  <c r="R53" i="9" s="1"/>
  <c r="C55" i="13" s="1"/>
  <c r="C55" i="1"/>
  <c r="N53" i="9"/>
  <c r="O53" i="9" s="1"/>
  <c r="P53" i="9"/>
  <c r="A55" i="1"/>
  <c r="N100" i="9"/>
  <c r="O100" i="9" s="1"/>
  <c r="P100" i="9" s="1"/>
  <c r="Q100" i="9"/>
  <c r="R100" i="9"/>
  <c r="C102" i="13" s="1"/>
  <c r="C102" i="1"/>
  <c r="L100" i="9"/>
  <c r="M100" i="9"/>
  <c r="A102" i="1" s="1"/>
  <c r="A102" i="13"/>
  <c r="Q307" i="9"/>
  <c r="Q291" i="9"/>
  <c r="Q410" i="8"/>
  <c r="Q397" i="8"/>
  <c r="I397" i="8"/>
  <c r="R397" i="8"/>
  <c r="Q392" i="8"/>
  <c r="I392" i="8"/>
  <c r="R392" i="8"/>
  <c r="R388" i="8"/>
  <c r="Q379" i="8"/>
  <c r="N52" i="9"/>
  <c r="O52" i="9" s="1"/>
  <c r="P52" i="9" s="1"/>
  <c r="L52" i="9"/>
  <c r="M52" i="9"/>
  <c r="A54" i="1" s="1"/>
  <c r="A54" i="13"/>
  <c r="Q52" i="9"/>
  <c r="R52" i="9"/>
  <c r="C54" i="13" s="1"/>
  <c r="L43" i="9"/>
  <c r="M43" i="9" s="1"/>
  <c r="N43" i="9"/>
  <c r="O43" i="9"/>
  <c r="P43" i="9" s="1"/>
  <c r="B45" i="1" s="1"/>
  <c r="B45" i="13"/>
  <c r="Q43" i="9"/>
  <c r="R43" i="9" s="1"/>
  <c r="Q73" i="9"/>
  <c r="R73" i="9" s="1"/>
  <c r="C75" i="13"/>
  <c r="C75" i="1"/>
  <c r="N73" i="9"/>
  <c r="O73" i="9" s="1"/>
  <c r="P73" i="9" s="1"/>
  <c r="L73" i="9"/>
  <c r="M73" i="9"/>
  <c r="A75" i="13"/>
  <c r="A75" i="1"/>
  <c r="W46" i="9"/>
  <c r="U46" i="9"/>
  <c r="U41" i="9"/>
  <c r="W41" i="9"/>
  <c r="N67" i="8"/>
  <c r="O67" i="8"/>
  <c r="P67" i="8"/>
  <c r="B69" i="11"/>
  <c r="Q67" i="8"/>
  <c r="R67" i="8" s="1"/>
  <c r="C69" i="11" s="1"/>
  <c r="L67" i="8"/>
  <c r="M67" i="8" s="1"/>
  <c r="A69" i="11" s="1"/>
  <c r="Q338" i="9"/>
  <c r="R293" i="9"/>
  <c r="Q413" i="8"/>
  <c r="I413" i="8"/>
  <c r="R413" i="8" s="1"/>
  <c r="Q408" i="8"/>
  <c r="I408" i="8"/>
  <c r="R408" i="8"/>
  <c r="R404" i="8"/>
  <c r="Q395" i="8"/>
  <c r="Q386" i="8"/>
  <c r="I386" i="8"/>
  <c r="R386" i="8" s="1"/>
  <c r="Q382" i="8"/>
  <c r="N62" i="9"/>
  <c r="O62" i="9" s="1"/>
  <c r="P62" i="9"/>
  <c r="B64" i="1" s="1"/>
  <c r="B64" i="13"/>
  <c r="Q62" i="9"/>
  <c r="R62" i="9" s="1"/>
  <c r="N127" i="9"/>
  <c r="O127" i="9" s="1"/>
  <c r="P127" i="9"/>
  <c r="B129" i="1" s="1"/>
  <c r="B129" i="13"/>
  <c r="Q127" i="9"/>
  <c r="R127" i="9"/>
  <c r="C129" i="13"/>
  <c r="C129" i="1"/>
  <c r="L127" i="9"/>
  <c r="M127" i="9"/>
  <c r="A129" i="1" s="1"/>
  <c r="A129" i="13"/>
  <c r="Q315" i="9"/>
  <c r="Q299" i="9"/>
  <c r="Q283" i="9"/>
  <c r="R390" i="8"/>
  <c r="Q31" i="9"/>
  <c r="R31" i="9"/>
  <c r="C33" i="13" s="1"/>
  <c r="C33" i="1"/>
  <c r="L31" i="9"/>
  <c r="M31" i="9" s="1"/>
  <c r="N31" i="9"/>
  <c r="O31" i="9"/>
  <c r="P31" i="9" s="1"/>
  <c r="B33" i="13" s="1"/>
  <c r="B33" i="1"/>
  <c r="R411" i="8"/>
  <c r="Q407" i="8"/>
  <c r="R398" i="8"/>
  <c r="Q394" i="8"/>
  <c r="I381" i="8"/>
  <c r="R381" i="8" s="1"/>
  <c r="Q376" i="8"/>
  <c r="I376" i="8"/>
  <c r="R376" i="8" s="1"/>
  <c r="Q40" i="9"/>
  <c r="R40" i="9"/>
  <c r="C42" i="13" s="1"/>
  <c r="N40" i="9"/>
  <c r="O40" i="9" s="1"/>
  <c r="P40" i="9"/>
  <c r="B42" i="1" s="1"/>
  <c r="B42" i="13"/>
  <c r="L40" i="9"/>
  <c r="M40" i="9" s="1"/>
  <c r="A42" i="1" s="1"/>
  <c r="A42" i="13"/>
  <c r="Q69" i="9"/>
  <c r="R69" i="9"/>
  <c r="C71" i="1" s="1"/>
  <c r="C71" i="13"/>
  <c r="L69" i="9"/>
  <c r="M69" i="9" s="1"/>
  <c r="A71" i="13"/>
  <c r="A71" i="1"/>
  <c r="N69" i="9"/>
  <c r="O69" i="9"/>
  <c r="P69" i="9"/>
  <c r="B71" i="1" s="1"/>
  <c r="B71" i="13"/>
  <c r="Q109" i="9"/>
  <c r="R109" i="9"/>
  <c r="C111" i="1" s="1"/>
  <c r="C111" i="13"/>
  <c r="N109" i="9"/>
  <c r="O109" i="9" s="1"/>
  <c r="P109" i="9" s="1"/>
  <c r="L109" i="9"/>
  <c r="M109" i="9"/>
  <c r="A111" i="1" s="1"/>
  <c r="A111" i="13"/>
  <c r="R311" i="9"/>
  <c r="R279" i="9"/>
  <c r="Q402" i="8"/>
  <c r="I402" i="8"/>
  <c r="Q398" i="8"/>
  <c r="Q384" i="8"/>
  <c r="I384" i="8"/>
  <c r="R384" i="8" s="1"/>
  <c r="R380" i="8"/>
  <c r="Q39" i="9"/>
  <c r="R39" i="9" s="1"/>
  <c r="N39" i="9"/>
  <c r="O39" i="9"/>
  <c r="P39" i="9" s="1"/>
  <c r="L39" i="9"/>
  <c r="M39" i="9" s="1"/>
  <c r="Q85" i="9"/>
  <c r="R85" i="9"/>
  <c r="N85" i="9"/>
  <c r="O85" i="9"/>
  <c r="P85" i="9" s="1"/>
  <c r="L85" i="9"/>
  <c r="M85" i="9" s="1"/>
  <c r="A87" i="13"/>
  <c r="A87" i="1"/>
  <c r="N64" i="9"/>
  <c r="O64" i="9"/>
  <c r="P64" i="9" s="1"/>
  <c r="Q64" i="9"/>
  <c r="R64" i="9"/>
  <c r="C66" i="1" s="1"/>
  <c r="C66" i="13"/>
  <c r="Q335" i="9"/>
  <c r="Q311" i="9"/>
  <c r="Q287" i="9"/>
  <c r="Q279" i="9"/>
  <c r="Q404" i="8"/>
  <c r="Q388" i="8"/>
  <c r="N60" i="9"/>
  <c r="O60" i="9" s="1"/>
  <c r="P60" i="9" s="1"/>
  <c r="Q60" i="9"/>
  <c r="R60" i="9"/>
  <c r="C62" i="1" s="1"/>
  <c r="C62" i="13"/>
  <c r="N20" i="9"/>
  <c r="O20" i="9" s="1"/>
  <c r="P20" i="9" s="1"/>
  <c r="L20" i="9"/>
  <c r="M20" i="9"/>
  <c r="A22" i="1" s="1"/>
  <c r="A22" i="13"/>
  <c r="Q20" i="9"/>
  <c r="R20" i="9" s="1"/>
  <c r="N98" i="9"/>
  <c r="O98" i="9" s="1"/>
  <c r="P98" i="9"/>
  <c r="R98" i="9"/>
  <c r="L98" i="9"/>
  <c r="M98" i="9" s="1"/>
  <c r="A100" i="13" s="1"/>
  <c r="A100" i="1"/>
  <c r="N136" i="9"/>
  <c r="O136" i="9"/>
  <c r="P136" i="9" s="1"/>
  <c r="L136" i="9"/>
  <c r="M136" i="9"/>
  <c r="A138" i="1" s="1"/>
  <c r="A138" i="13"/>
  <c r="Q136" i="9"/>
  <c r="R136" i="9" s="1"/>
  <c r="L131" i="9"/>
  <c r="M131" i="9" s="1"/>
  <c r="A133" i="1" s="1"/>
  <c r="N131" i="9"/>
  <c r="O131" i="9"/>
  <c r="P131" i="9" s="1"/>
  <c r="Q131" i="9"/>
  <c r="R131" i="9" s="1"/>
  <c r="C133" i="13" s="1"/>
  <c r="C133" i="1"/>
  <c r="L58" i="8"/>
  <c r="M58" i="8"/>
  <c r="A60" i="11"/>
  <c r="Q58" i="8"/>
  <c r="R58" i="8"/>
  <c r="C60" i="11"/>
  <c r="I331" i="9"/>
  <c r="I323" i="9"/>
  <c r="I315" i="9"/>
  <c r="R315" i="9" s="1"/>
  <c r="I307" i="9"/>
  <c r="R307" i="9"/>
  <c r="I299" i="9"/>
  <c r="R299" i="9"/>
  <c r="I291" i="9"/>
  <c r="R291" i="9" s="1"/>
  <c r="I283" i="9"/>
  <c r="R283" i="9" s="1"/>
  <c r="Q42" i="9"/>
  <c r="R42" i="9"/>
  <c r="C44" i="13" s="1"/>
  <c r="N42" i="9"/>
  <c r="O42" i="9" s="1"/>
  <c r="P42" i="9" s="1"/>
  <c r="L82" i="9"/>
  <c r="M82" i="9" s="1"/>
  <c r="A84" i="1" s="1"/>
  <c r="A84" i="13"/>
  <c r="Q82" i="9"/>
  <c r="R82" i="9"/>
  <c r="C84" i="1" s="1"/>
  <c r="C84" i="13"/>
  <c r="N82" i="9"/>
  <c r="O82" i="9" s="1"/>
  <c r="P82" i="9"/>
  <c r="B84" i="1" s="1"/>
  <c r="B84" i="13"/>
  <c r="Q77" i="9"/>
  <c r="R77" i="9"/>
  <c r="C79" i="13"/>
  <c r="C79" i="1"/>
  <c r="L77" i="9"/>
  <c r="M77" i="9"/>
  <c r="A79" i="1" s="1"/>
  <c r="A79" i="13"/>
  <c r="N72" i="9"/>
  <c r="O72" i="9"/>
  <c r="P72" i="9"/>
  <c r="B74" i="1" s="1"/>
  <c r="B74" i="13"/>
  <c r="Q72" i="9"/>
  <c r="R72" i="9"/>
  <c r="C74" i="1" s="1"/>
  <c r="C74" i="13"/>
  <c r="N118" i="9"/>
  <c r="O118" i="9" s="1"/>
  <c r="P118" i="9"/>
  <c r="B120" i="13" s="1"/>
  <c r="L118" i="9"/>
  <c r="M118" i="9"/>
  <c r="A120" i="1" s="1"/>
  <c r="A120" i="13"/>
  <c r="Q97" i="9"/>
  <c r="R97" i="9"/>
  <c r="C99" i="13" s="1"/>
  <c r="L97" i="9"/>
  <c r="M97" i="9" s="1"/>
  <c r="L130" i="9"/>
  <c r="M130" i="9"/>
  <c r="A132" i="13" s="1"/>
  <c r="A132" i="1"/>
  <c r="N130" i="9"/>
  <c r="O130" i="9"/>
  <c r="P130" i="9" s="1"/>
  <c r="Q130" i="9"/>
  <c r="R130" i="9" s="1"/>
  <c r="C132" i="13"/>
  <c r="C132" i="1"/>
  <c r="W110" i="9"/>
  <c r="U110" i="9"/>
  <c r="U105" i="9"/>
  <c r="W105" i="9"/>
  <c r="W96" i="9"/>
  <c r="U96" i="9"/>
  <c r="W3" i="9"/>
  <c r="U3" i="9"/>
  <c r="Q409" i="8"/>
  <c r="I409" i="8"/>
  <c r="R409" i="8"/>
  <c r="R399" i="8"/>
  <c r="Q393" i="8"/>
  <c r="I393" i="8"/>
  <c r="R393" i="8" s="1"/>
  <c r="Q390" i="8"/>
  <c r="Q387" i="8"/>
  <c r="Q377" i="8"/>
  <c r="I377" i="8"/>
  <c r="R377" i="8" s="1"/>
  <c r="L59" i="9"/>
  <c r="M59" i="9" s="1"/>
  <c r="Q59" i="9"/>
  <c r="R59" i="9"/>
  <c r="C61" i="1" s="1"/>
  <c r="C61" i="13"/>
  <c r="N59" i="9"/>
  <c r="O59" i="9"/>
  <c r="P59" i="9"/>
  <c r="Q50" i="9"/>
  <c r="R50" i="9"/>
  <c r="C52" i="1" s="1"/>
  <c r="C52" i="13"/>
  <c r="L50" i="9"/>
  <c r="M50" i="9"/>
  <c r="A52" i="1" s="1"/>
  <c r="A52" i="13"/>
  <c r="N50" i="9"/>
  <c r="O50" i="9" s="1"/>
  <c r="P50" i="9" s="1"/>
  <c r="N46" i="9"/>
  <c r="O46" i="9" s="1"/>
  <c r="P46" i="9" s="1"/>
  <c r="L46" i="9"/>
  <c r="M46" i="9"/>
  <c r="A48" i="1" s="1"/>
  <c r="A48" i="13"/>
  <c r="Q46" i="9"/>
  <c r="R46" i="9" s="1"/>
  <c r="C48" i="1" s="1"/>
  <c r="C48" i="13"/>
  <c r="L5" i="9"/>
  <c r="M5" i="9" s="1"/>
  <c r="N76" i="9"/>
  <c r="O76" i="9" s="1"/>
  <c r="P76" i="9"/>
  <c r="B78" i="13"/>
  <c r="B78" i="1"/>
  <c r="L76" i="9"/>
  <c r="M76" i="9" s="1"/>
  <c r="Q76" i="9"/>
  <c r="R76" i="9"/>
  <c r="C78" i="13"/>
  <c r="C78" i="1"/>
  <c r="L112" i="9"/>
  <c r="M112" i="9" s="1"/>
  <c r="R112" i="9"/>
  <c r="C114" i="13"/>
  <c r="C114" i="1"/>
  <c r="N112" i="9"/>
  <c r="O112" i="9" s="1"/>
  <c r="P112" i="9" s="1"/>
  <c r="N135" i="9"/>
  <c r="O135" i="9" s="1"/>
  <c r="P135" i="9"/>
  <c r="B137" i="13" s="1"/>
  <c r="B137" i="1"/>
  <c r="Q135" i="9"/>
  <c r="R135" i="9" s="1"/>
  <c r="Q118" i="9"/>
  <c r="R118" i="9" s="1"/>
  <c r="C120" i="1" s="1"/>
  <c r="C120" i="13"/>
  <c r="W118" i="9"/>
  <c r="U118" i="9"/>
  <c r="W67" i="9"/>
  <c r="U67" i="9"/>
  <c r="L11" i="8"/>
  <c r="M11" i="8" s="1"/>
  <c r="A13" i="11" s="1"/>
  <c r="Q11" i="8"/>
  <c r="R11" i="8" s="1"/>
  <c r="C13" i="11" s="1"/>
  <c r="N11" i="8"/>
  <c r="O11" i="8"/>
  <c r="P11" i="8"/>
  <c r="B13" i="11" s="1"/>
  <c r="E4" i="4"/>
  <c r="Q399" i="8"/>
  <c r="Q383" i="8"/>
  <c r="Q49" i="9"/>
  <c r="R49" i="9" s="1"/>
  <c r="L49" i="9"/>
  <c r="M49" i="9" s="1"/>
  <c r="A51" i="1" s="1"/>
  <c r="A51" i="13"/>
  <c r="N49" i="9"/>
  <c r="O49" i="9" s="1"/>
  <c r="P49" i="9"/>
  <c r="Q18" i="9"/>
  <c r="R18" i="9" s="1"/>
  <c r="C20" i="1" s="1"/>
  <c r="C20" i="13"/>
  <c r="N18" i="9"/>
  <c r="O18" i="9"/>
  <c r="P18" i="9" s="1"/>
  <c r="L18" i="9"/>
  <c r="M18" i="9"/>
  <c r="A20" i="1" s="1"/>
  <c r="N14" i="9"/>
  <c r="O14" i="9"/>
  <c r="P14" i="9" s="1"/>
  <c r="Q14" i="9"/>
  <c r="R14" i="9"/>
  <c r="C16" i="13" s="1"/>
  <c r="C16" i="1"/>
  <c r="N10" i="9"/>
  <c r="O10" i="9"/>
  <c r="P10" i="9" s="1"/>
  <c r="Q10" i="9"/>
  <c r="R10" i="9" s="1"/>
  <c r="C12" i="13"/>
  <c r="C12" i="1"/>
  <c r="L86" i="9"/>
  <c r="M86" i="9"/>
  <c r="N86" i="9"/>
  <c r="O86" i="9" s="1"/>
  <c r="P86" i="9" s="1"/>
  <c r="B88" i="13" s="1"/>
  <c r="B88" i="1"/>
  <c r="Q122" i="9"/>
  <c r="R122" i="9" s="1"/>
  <c r="L122" i="9"/>
  <c r="M122" i="9"/>
  <c r="A124" i="13"/>
  <c r="A124" i="1"/>
  <c r="Q117" i="9"/>
  <c r="R117" i="9"/>
  <c r="N117" i="9"/>
  <c r="O117" i="9"/>
  <c r="P117" i="9"/>
  <c r="L117" i="9"/>
  <c r="M117" i="9" s="1"/>
  <c r="N122" i="9"/>
  <c r="O122" i="9" s="1"/>
  <c r="P122" i="9"/>
  <c r="Q396" i="8"/>
  <c r="Q380" i="8"/>
  <c r="Q57" i="9"/>
  <c r="R57" i="9" s="1"/>
  <c r="C59" i="13" s="1"/>
  <c r="C59" i="1"/>
  <c r="N57" i="9"/>
  <c r="O57" i="9" s="1"/>
  <c r="P57" i="9" s="1"/>
  <c r="L57" i="9"/>
  <c r="M57" i="9" s="1"/>
  <c r="Q45" i="9"/>
  <c r="R45" i="9" s="1"/>
  <c r="N45" i="9"/>
  <c r="O45" i="9"/>
  <c r="P45" i="9" s="1"/>
  <c r="B47" i="13"/>
  <c r="B47" i="1"/>
  <c r="L27" i="9"/>
  <c r="M27" i="9" s="1"/>
  <c r="A29" i="1" s="1"/>
  <c r="A29" i="13"/>
  <c r="Q27" i="9"/>
  <c r="R27" i="9"/>
  <c r="C29" i="13" s="1"/>
  <c r="C29" i="1"/>
  <c r="N27" i="9"/>
  <c r="O27" i="9" s="1"/>
  <c r="P27" i="9"/>
  <c r="B29" i="1" s="1"/>
  <c r="B29" i="13"/>
  <c r="Q17" i="9"/>
  <c r="R17" i="9"/>
  <c r="C19" i="13" s="1"/>
  <c r="C19" i="1"/>
  <c r="L17" i="9"/>
  <c r="M17" i="9"/>
  <c r="A19" i="1" s="1"/>
  <c r="A19" i="13"/>
  <c r="N17" i="9"/>
  <c r="O17" i="9"/>
  <c r="P17" i="9" s="1"/>
  <c r="Q9" i="9"/>
  <c r="R9" i="9"/>
  <c r="C11" i="1" s="1"/>
  <c r="N9" i="9"/>
  <c r="O9" i="9"/>
  <c r="P9" i="9" s="1"/>
  <c r="B11" i="13" s="1"/>
  <c r="L9" i="9"/>
  <c r="M9" i="9" s="1"/>
  <c r="L70" i="9"/>
  <c r="M70" i="9"/>
  <c r="A72" i="13" s="1"/>
  <c r="Q70" i="9"/>
  <c r="R70" i="9" s="1"/>
  <c r="N70" i="9"/>
  <c r="O70" i="9"/>
  <c r="P70" i="9" s="1"/>
  <c r="B72" i="1" s="1"/>
  <c r="B72" i="13"/>
  <c r="N116" i="9"/>
  <c r="O116" i="9"/>
  <c r="P116" i="9" s="1"/>
  <c r="L116" i="9"/>
  <c r="M116" i="9"/>
  <c r="A118" i="13" s="1"/>
  <c r="A118" i="1"/>
  <c r="Q116" i="9"/>
  <c r="R116" i="9" s="1"/>
  <c r="C118" i="1" s="1"/>
  <c r="C118" i="13"/>
  <c r="Q48" i="9"/>
  <c r="R48" i="9"/>
  <c r="C50" i="13" s="1"/>
  <c r="C50" i="1"/>
  <c r="N48" i="9"/>
  <c r="O48" i="9"/>
  <c r="P48" i="9"/>
  <c r="L44" i="9"/>
  <c r="M44" i="9"/>
  <c r="A46" i="13" s="1"/>
  <c r="A46" i="1"/>
  <c r="Q30" i="9"/>
  <c r="R30" i="9"/>
  <c r="L30" i="9"/>
  <c r="M30" i="9"/>
  <c r="A32" i="1" s="1"/>
  <c r="A32" i="13"/>
  <c r="N30" i="9"/>
  <c r="O30" i="9"/>
  <c r="P30" i="9"/>
  <c r="Q26" i="9"/>
  <c r="R26" i="9"/>
  <c r="C28" i="1" s="1"/>
  <c r="C28" i="13"/>
  <c r="N26" i="9"/>
  <c r="O26" i="9"/>
  <c r="P26" i="9" s="1"/>
  <c r="B28" i="13"/>
  <c r="B28" i="1"/>
  <c r="L88" i="9"/>
  <c r="M88" i="9"/>
  <c r="A90" i="1" s="1"/>
  <c r="A90" i="13"/>
  <c r="N80" i="9"/>
  <c r="O80" i="9" s="1"/>
  <c r="P80" i="9" s="1"/>
  <c r="B82" i="13"/>
  <c r="B82" i="1"/>
  <c r="Q80" i="9"/>
  <c r="R80" i="9"/>
  <c r="C82" i="1" s="1"/>
  <c r="C82" i="13"/>
  <c r="L80" i="9"/>
  <c r="M80" i="9"/>
  <c r="A82" i="13" s="1"/>
  <c r="A82" i="1"/>
  <c r="L75" i="9"/>
  <c r="M75" i="9"/>
  <c r="A77" i="1" s="1"/>
  <c r="A77" i="13"/>
  <c r="L67" i="9"/>
  <c r="M67" i="9"/>
  <c r="A69" i="1" s="1"/>
  <c r="A69" i="13"/>
  <c r="Q121" i="9"/>
  <c r="R121" i="9"/>
  <c r="C123" i="1" s="1"/>
  <c r="C123" i="13"/>
  <c r="N121" i="9"/>
  <c r="O121" i="9"/>
  <c r="P121" i="9"/>
  <c r="B123" i="1" s="1"/>
  <c r="B123" i="13"/>
  <c r="L107" i="9"/>
  <c r="M107" i="9"/>
  <c r="A109" i="1" s="1"/>
  <c r="L95" i="9"/>
  <c r="M95" i="9"/>
  <c r="A97" i="1" s="1"/>
  <c r="A97" i="13"/>
  <c r="N95" i="9"/>
  <c r="O95" i="9"/>
  <c r="P95" i="9"/>
  <c r="B97" i="13" s="1"/>
  <c r="N24" i="9"/>
  <c r="O24" i="9"/>
  <c r="P24" i="9" s="1"/>
  <c r="Q78" i="9"/>
  <c r="R78" i="9" s="1"/>
  <c r="C80" i="1" s="1"/>
  <c r="C80" i="13"/>
  <c r="W132" i="9"/>
  <c r="U132" i="9"/>
  <c r="U122" i="9"/>
  <c r="W122" i="9"/>
  <c r="U59" i="9"/>
  <c r="W59" i="9"/>
  <c r="W35" i="9"/>
  <c r="U35" i="9"/>
  <c r="N99" i="8"/>
  <c r="O99" i="8" s="1"/>
  <c r="P99" i="8" s="1"/>
  <c r="B101" i="11" s="1"/>
  <c r="L99" i="8"/>
  <c r="M99" i="8" s="1"/>
  <c r="A101" i="11"/>
  <c r="Q99" i="8"/>
  <c r="R99" i="8" s="1"/>
  <c r="C101" i="11"/>
  <c r="L55" i="9"/>
  <c r="M55" i="9" s="1"/>
  <c r="A57" i="1" s="1"/>
  <c r="A57" i="13"/>
  <c r="N55" i="9"/>
  <c r="O55" i="9"/>
  <c r="P55" i="9"/>
  <c r="B57" i="13" s="1"/>
  <c r="B57" i="1"/>
  <c r="L51" i="9"/>
  <c r="M51" i="9"/>
  <c r="A53" i="13" s="1"/>
  <c r="Q51" i="9"/>
  <c r="R51" i="9"/>
  <c r="C53" i="1" s="1"/>
  <c r="C53" i="13"/>
  <c r="Q37" i="9"/>
  <c r="R37" i="9" s="1"/>
  <c r="N37" i="9"/>
  <c r="O37" i="9" s="1"/>
  <c r="P37" i="9" s="1"/>
  <c r="Q21" i="9"/>
  <c r="R21" i="9" s="1"/>
  <c r="C23" i="13"/>
  <c r="C23" i="1"/>
  <c r="L21" i="9"/>
  <c r="M21" i="9" s="1"/>
  <c r="N21" i="9"/>
  <c r="O21" i="9" s="1"/>
  <c r="P21" i="9"/>
  <c r="B23" i="13"/>
  <c r="B23" i="1"/>
  <c r="N12" i="9"/>
  <c r="O12" i="9" s="1"/>
  <c r="P12" i="9" s="1"/>
  <c r="L12" i="9"/>
  <c r="M12" i="9"/>
  <c r="A14" i="13"/>
  <c r="A14" i="1"/>
  <c r="N84" i="9"/>
  <c r="O84" i="9" s="1"/>
  <c r="P84" i="9" s="1"/>
  <c r="Q84" i="9"/>
  <c r="R84" i="9"/>
  <c r="C86" i="13" s="1"/>
  <c r="C86" i="1"/>
  <c r="Q79" i="9"/>
  <c r="R79" i="9" s="1"/>
  <c r="L79" i="9"/>
  <c r="M79" i="9" s="1"/>
  <c r="A81" i="1" s="1"/>
  <c r="A81" i="13"/>
  <c r="Q93" i="9"/>
  <c r="R93" i="9"/>
  <c r="N93" i="9"/>
  <c r="O93" i="9"/>
  <c r="P93" i="9" s="1"/>
  <c r="B95" i="13" s="1"/>
  <c r="B95" i="1"/>
  <c r="L93" i="9"/>
  <c r="M93" i="9" s="1"/>
  <c r="Q125" i="9"/>
  <c r="R125" i="9"/>
  <c r="C127" i="13" s="1"/>
  <c r="C127" i="1"/>
  <c r="L125" i="9"/>
  <c r="M125" i="9" s="1"/>
  <c r="A127" i="1" s="1"/>
  <c r="A127" i="13"/>
  <c r="Q111" i="9"/>
  <c r="R111" i="9"/>
  <c r="C113" i="1" s="1"/>
  <c r="C113" i="13"/>
  <c r="N111" i="9"/>
  <c r="O111" i="9" s="1"/>
  <c r="P111" i="9" s="1"/>
  <c r="L111" i="9"/>
  <c r="M111" i="9"/>
  <c r="A113" i="1" s="1"/>
  <c r="A113" i="13"/>
  <c r="Q103" i="9"/>
  <c r="R103" i="9"/>
  <c r="C105" i="13" s="1"/>
  <c r="C105" i="1"/>
  <c r="N103" i="9"/>
  <c r="O103" i="9"/>
  <c r="P103" i="9"/>
  <c r="B105" i="1" s="1"/>
  <c r="Q129" i="9"/>
  <c r="R129" i="9"/>
  <c r="C131" i="1" s="1"/>
  <c r="C131" i="13"/>
  <c r="N129" i="9"/>
  <c r="O129" i="9"/>
  <c r="P129" i="9"/>
  <c r="B131" i="13" s="1"/>
  <c r="Q107" i="9"/>
  <c r="R107" i="9" s="1"/>
  <c r="F109" i="1"/>
  <c r="K109" i="1"/>
  <c r="J109" i="1"/>
  <c r="M109" i="1"/>
  <c r="F101" i="1"/>
  <c r="F93" i="1"/>
  <c r="F85" i="1"/>
  <c r="M85" i="1"/>
  <c r="I85" i="1"/>
  <c r="F77" i="1"/>
  <c r="K77" i="1"/>
  <c r="H77" i="1"/>
  <c r="L77" i="1"/>
  <c r="M77" i="1"/>
  <c r="F69" i="1"/>
  <c r="H69" i="1" s="1"/>
  <c r="I69" i="1"/>
  <c r="J69" i="1"/>
  <c r="F53" i="1"/>
  <c r="M53" i="1" s="1"/>
  <c r="F45" i="1"/>
  <c r="F37" i="1"/>
  <c r="F29" i="1"/>
  <c r="H29" i="1" s="1"/>
  <c r="I29" i="1"/>
  <c r="J29" i="1"/>
  <c r="F21" i="1"/>
  <c r="L21" i="1"/>
  <c r="L13" i="1"/>
  <c r="H13" i="1"/>
  <c r="I13" i="1"/>
  <c r="J13" i="1"/>
  <c r="K13" i="1"/>
  <c r="M13" i="1"/>
  <c r="L5" i="1"/>
  <c r="K5" i="1"/>
  <c r="M5" i="1"/>
  <c r="J5" i="1"/>
  <c r="I5" i="1"/>
  <c r="U121" i="9"/>
  <c r="W99" i="9"/>
  <c r="U99" i="9"/>
  <c r="W75" i="9"/>
  <c r="U75" i="9"/>
  <c r="U70" i="9"/>
  <c r="Q18" i="8"/>
  <c r="R18" i="8" s="1"/>
  <c r="C20" i="11"/>
  <c r="N18" i="8"/>
  <c r="O18" i="8"/>
  <c r="P18" i="8" s="1"/>
  <c r="B20" i="11" s="1"/>
  <c r="L18" i="8"/>
  <c r="M18" i="8"/>
  <c r="A20" i="11"/>
  <c r="L34" i="8"/>
  <c r="M34" i="8"/>
  <c r="A36" i="11" s="1"/>
  <c r="Q34" i="8"/>
  <c r="R34" i="8"/>
  <c r="C36" i="11" s="1"/>
  <c r="N34" i="8"/>
  <c r="O34" i="8"/>
  <c r="P34" i="8" s="1"/>
  <c r="B36" i="11" s="1"/>
  <c r="Q97" i="8"/>
  <c r="R97" i="8" s="1"/>
  <c r="C99" i="11"/>
  <c r="L97" i="8"/>
  <c r="M97" i="8" s="1"/>
  <c r="A99" i="11" s="1"/>
  <c r="N97" i="8"/>
  <c r="O97" i="8" s="1"/>
  <c r="P97" i="8"/>
  <c r="B99" i="11" s="1"/>
  <c r="L58" i="9"/>
  <c r="M58" i="9" s="1"/>
  <c r="Q47" i="9"/>
  <c r="R47" i="9"/>
  <c r="C49" i="1" s="1"/>
  <c r="N47" i="9"/>
  <c r="O47" i="9"/>
  <c r="P47" i="9"/>
  <c r="B49" i="1" s="1"/>
  <c r="B49" i="13"/>
  <c r="Q29" i="9"/>
  <c r="R29" i="9"/>
  <c r="C31" i="13" s="1"/>
  <c r="N29" i="9"/>
  <c r="O29" i="9"/>
  <c r="P29" i="9" s="1"/>
  <c r="B31" i="1" s="1"/>
  <c r="Q25" i="9"/>
  <c r="R25" i="9" s="1"/>
  <c r="C27" i="1" s="1"/>
  <c r="C27" i="13"/>
  <c r="N25" i="9"/>
  <c r="O25" i="9" s="1"/>
  <c r="P25" i="9" s="1"/>
  <c r="N16" i="9"/>
  <c r="O16" i="9"/>
  <c r="P16" i="9" s="1"/>
  <c r="B18" i="13"/>
  <c r="B18" i="1"/>
  <c r="Q16" i="9"/>
  <c r="R16" i="9" s="1"/>
  <c r="N4" i="9"/>
  <c r="O4" i="9"/>
  <c r="P4" i="9" s="1"/>
  <c r="B6" i="13" s="1"/>
  <c r="B6" i="1"/>
  <c r="Q4" i="9"/>
  <c r="R4" i="9" s="1"/>
  <c r="L4" i="9"/>
  <c r="M4" i="9"/>
  <c r="A6" i="13" s="1"/>
  <c r="A6" i="1"/>
  <c r="L87" i="9"/>
  <c r="M87" i="9" s="1"/>
  <c r="A89" i="13" s="1"/>
  <c r="A89" i="1"/>
  <c r="L120" i="9"/>
  <c r="M120" i="9"/>
  <c r="A122" i="1" s="1"/>
  <c r="A122" i="13"/>
  <c r="N120" i="9"/>
  <c r="O120" i="9"/>
  <c r="P120" i="9" s="1"/>
  <c r="B122" i="1" s="1"/>
  <c r="B122" i="13"/>
  <c r="L110" i="9"/>
  <c r="M110" i="9"/>
  <c r="A112" i="1" s="1"/>
  <c r="A112" i="13"/>
  <c r="N110" i="9"/>
  <c r="O110" i="9" s="1"/>
  <c r="P110" i="9" s="1"/>
  <c r="L106" i="9"/>
  <c r="M106" i="9"/>
  <c r="A108" i="1" s="1"/>
  <c r="A108" i="13"/>
  <c r="Q133" i="9"/>
  <c r="R133" i="9"/>
  <c r="L133" i="9"/>
  <c r="M133" i="9"/>
  <c r="A135" i="1" s="1"/>
  <c r="A135" i="13"/>
  <c r="N133" i="9"/>
  <c r="O133" i="9"/>
  <c r="P133" i="9"/>
  <c r="N106" i="9"/>
  <c r="O106" i="9"/>
  <c r="P106" i="9" s="1"/>
  <c r="B108" i="13" s="1"/>
  <c r="N67" i="9"/>
  <c r="O67" i="9"/>
  <c r="P67" i="9"/>
  <c r="Q75" i="9"/>
  <c r="R75" i="9" s="1"/>
  <c r="C77" i="13" s="1"/>
  <c r="C77" i="1"/>
  <c r="Q44" i="9"/>
  <c r="R44" i="9"/>
  <c r="C46" i="1" s="1"/>
  <c r="F108" i="1"/>
  <c r="H108" i="1"/>
  <c r="F84" i="1"/>
  <c r="H84" i="1"/>
  <c r="J84" i="1"/>
  <c r="L84" i="1"/>
  <c r="F68" i="1"/>
  <c r="F60" i="1"/>
  <c r="J60" i="1" s="1"/>
  <c r="K60" i="1"/>
  <c r="F44" i="1"/>
  <c r="F36" i="1"/>
  <c r="F20" i="1"/>
  <c r="I20" i="1" s="1"/>
  <c r="F120" i="1"/>
  <c r="W126" i="9"/>
  <c r="U126" i="9"/>
  <c r="N36" i="9"/>
  <c r="O36" i="9"/>
  <c r="P36" i="9"/>
  <c r="B38" i="13" s="1"/>
  <c r="B38" i="1"/>
  <c r="Q36" i="9"/>
  <c r="R36" i="9"/>
  <c r="C38" i="1" s="1"/>
  <c r="C38" i="13"/>
  <c r="L36" i="9"/>
  <c r="M36" i="9"/>
  <c r="A38" i="13" s="1"/>
  <c r="A38" i="1"/>
  <c r="Q15" i="9"/>
  <c r="R15" i="9" s="1"/>
  <c r="L15" i="9"/>
  <c r="M15" i="9"/>
  <c r="A17" i="13" s="1"/>
  <c r="A17" i="1"/>
  <c r="L11" i="9"/>
  <c r="M11" i="9" s="1"/>
  <c r="N11" i="9"/>
  <c r="O11" i="9" s="1"/>
  <c r="P11" i="9" s="1"/>
  <c r="B13" i="13" s="1"/>
  <c r="B13" i="1"/>
  <c r="L63" i="9"/>
  <c r="M63" i="9" s="1"/>
  <c r="N63" i="9"/>
  <c r="O63" i="9" s="1"/>
  <c r="P63" i="9" s="1"/>
  <c r="B65" i="1" s="1"/>
  <c r="B65" i="13"/>
  <c r="Q63" i="9"/>
  <c r="R63" i="9"/>
  <c r="Q91" i="9"/>
  <c r="R91" i="9"/>
  <c r="C93" i="13"/>
  <c r="C93" i="1"/>
  <c r="N91" i="9"/>
  <c r="O91" i="9" s="1"/>
  <c r="P91" i="9" s="1"/>
  <c r="Q83" i="9"/>
  <c r="R83" i="9" s="1"/>
  <c r="N83" i="9"/>
  <c r="O83" i="9" s="1"/>
  <c r="P83" i="9" s="1"/>
  <c r="L83" i="9"/>
  <c r="M83" i="9" s="1"/>
  <c r="A85" i="1" s="1"/>
  <c r="A85" i="13"/>
  <c r="N66" i="9"/>
  <c r="O66" i="9"/>
  <c r="P66" i="9" s="1"/>
  <c r="L66" i="9"/>
  <c r="M66" i="9" s="1"/>
  <c r="N124" i="9"/>
  <c r="O124" i="9" s="1"/>
  <c r="P124" i="9"/>
  <c r="Q124" i="9"/>
  <c r="R124" i="9" s="1"/>
  <c r="C126" i="13"/>
  <c r="C126" i="1"/>
  <c r="L119" i="9"/>
  <c r="M119" i="9"/>
  <c r="N119" i="9"/>
  <c r="O119" i="9" s="1"/>
  <c r="P119" i="9"/>
  <c r="B121" i="1" s="1"/>
  <c r="B121" i="13"/>
  <c r="N128" i="9"/>
  <c r="O128" i="9"/>
  <c r="P128" i="9" s="1"/>
  <c r="L128" i="9"/>
  <c r="M128" i="9"/>
  <c r="A130" i="13" s="1"/>
  <c r="A130" i="1"/>
  <c r="N61" i="9"/>
  <c r="O61" i="9"/>
  <c r="P61" i="9" s="1"/>
  <c r="N15" i="9"/>
  <c r="O15" i="9" s="1"/>
  <c r="P15" i="9"/>
  <c r="B17" i="13"/>
  <c r="B17" i="1"/>
  <c r="Q120" i="9"/>
  <c r="R120" i="9" s="1"/>
  <c r="Q12" i="9"/>
  <c r="R12" i="9"/>
  <c r="C14" i="13"/>
  <c r="C14" i="1"/>
  <c r="H129" i="1"/>
  <c r="J129" i="1"/>
  <c r="L129" i="1"/>
  <c r="I129" i="1"/>
  <c r="K129" i="1"/>
  <c r="M129" i="1"/>
  <c r="W135" i="9"/>
  <c r="U135" i="9"/>
  <c r="W11" i="9"/>
  <c r="U11" i="9"/>
  <c r="U6" i="9"/>
  <c r="L35" i="9"/>
  <c r="M35" i="9" s="1"/>
  <c r="A37" i="13" s="1"/>
  <c r="A37" i="1"/>
  <c r="N35" i="9"/>
  <c r="O35" i="9"/>
  <c r="P35" i="9"/>
  <c r="N28" i="9"/>
  <c r="O28" i="9"/>
  <c r="P28" i="9"/>
  <c r="B30" i="13"/>
  <c r="B30" i="1"/>
  <c r="Q28" i="9"/>
  <c r="R28" i="9" s="1"/>
  <c r="L19" i="9"/>
  <c r="M19" i="9" s="1"/>
  <c r="A21" i="1" s="1"/>
  <c r="A21" i="13"/>
  <c r="Q19" i="9"/>
  <c r="R19" i="9"/>
  <c r="N19" i="9"/>
  <c r="O19" i="9"/>
  <c r="P19" i="9" s="1"/>
  <c r="N7" i="9"/>
  <c r="O7" i="9" s="1"/>
  <c r="P7" i="9" s="1"/>
  <c r="Q7" i="9"/>
  <c r="R7" i="9" s="1"/>
  <c r="C9" i="13"/>
  <c r="C9" i="1"/>
  <c r="L7" i="9"/>
  <c r="M7" i="9" s="1"/>
  <c r="Q114" i="9"/>
  <c r="R114" i="9"/>
  <c r="C116" i="13" s="1"/>
  <c r="C116" i="1"/>
  <c r="L114" i="9"/>
  <c r="M114" i="9" s="1"/>
  <c r="N132" i="9"/>
  <c r="O132" i="9"/>
  <c r="P132" i="9"/>
  <c r="B134" i="13" s="1"/>
  <c r="B134" i="1"/>
  <c r="Q132" i="9"/>
  <c r="R132" i="9"/>
  <c r="Q119" i="9"/>
  <c r="R119" i="9"/>
  <c r="C121" i="13" s="1"/>
  <c r="C121" i="1"/>
  <c r="R66" i="9"/>
  <c r="C68" i="1" s="1"/>
  <c r="C68" i="13"/>
  <c r="Q35" i="9"/>
  <c r="R35" i="9"/>
  <c r="C37" i="1" s="1"/>
  <c r="C37" i="13"/>
  <c r="Q11" i="9"/>
  <c r="R11" i="9"/>
  <c r="C13" i="13"/>
  <c r="C13" i="1"/>
  <c r="W88" i="9"/>
  <c r="U88" i="9"/>
  <c r="U24" i="9"/>
  <c r="W24" i="9"/>
  <c r="U15" i="8"/>
  <c r="W15" i="8"/>
  <c r="W53" i="8"/>
  <c r="U53" i="8"/>
  <c r="L33" i="9"/>
  <c r="M33" i="9"/>
  <c r="A35" i="1" s="1"/>
  <c r="A35" i="13"/>
  <c r="L92" i="9"/>
  <c r="M92" i="9"/>
  <c r="L126" i="9"/>
  <c r="M126" i="9"/>
  <c r="A128" i="1" s="1"/>
  <c r="A128" i="13"/>
  <c r="L137" i="9"/>
  <c r="M137" i="9"/>
  <c r="A139" i="1" s="1"/>
  <c r="A139" i="13"/>
  <c r="N94" i="9"/>
  <c r="O94" i="9"/>
  <c r="P94" i="9"/>
  <c r="B96" i="1" s="1"/>
  <c r="Q74" i="9"/>
  <c r="R74" i="9"/>
  <c r="C76" i="13"/>
  <c r="C76" i="1"/>
  <c r="U87" i="9"/>
  <c r="U83" i="9"/>
  <c r="W83" i="9"/>
  <c r="U78" i="9"/>
  <c r="W32" i="9"/>
  <c r="U32" i="9"/>
  <c r="W19" i="9"/>
  <c r="U19" i="9"/>
  <c r="H47" i="1"/>
  <c r="L47" i="1"/>
  <c r="M47" i="1"/>
  <c r="L71" i="1"/>
  <c r="H71" i="1"/>
  <c r="I71" i="1"/>
  <c r="J71" i="1"/>
  <c r="F135" i="1"/>
  <c r="N7" i="8"/>
  <c r="O7" i="8"/>
  <c r="P7" i="8" s="1"/>
  <c r="B9" i="11" s="1"/>
  <c r="L7" i="8"/>
  <c r="M7" i="8" s="1"/>
  <c r="A9" i="11"/>
  <c r="Q7" i="8"/>
  <c r="R7" i="8" s="1"/>
  <c r="C9" i="11" s="1"/>
  <c r="N21" i="8"/>
  <c r="O21" i="8"/>
  <c r="P21" i="8"/>
  <c r="B23" i="11"/>
  <c r="Q21" i="8"/>
  <c r="R21" i="8" s="1"/>
  <c r="C23" i="11" s="1"/>
  <c r="L21" i="8"/>
  <c r="M21" i="8" s="1"/>
  <c r="A23" i="11"/>
  <c r="U50" i="8"/>
  <c r="W50" i="8"/>
  <c r="W113" i="8"/>
  <c r="U113" i="8"/>
  <c r="W117" i="8"/>
  <c r="U117" i="8"/>
  <c r="L123" i="9"/>
  <c r="M123" i="9"/>
  <c r="A125" i="13" s="1"/>
  <c r="A125" i="1"/>
  <c r="L134" i="9"/>
  <c r="M134" i="9"/>
  <c r="A136" i="1" s="1"/>
  <c r="A136" i="13"/>
  <c r="N102" i="9"/>
  <c r="O102" i="9"/>
  <c r="P102" i="9"/>
  <c r="B104" i="1" s="1"/>
  <c r="N74" i="9"/>
  <c r="O74" i="9"/>
  <c r="P74" i="9"/>
  <c r="B76" i="13" s="1"/>
  <c r="B76" i="1"/>
  <c r="N65" i="9"/>
  <c r="O65" i="9"/>
  <c r="P65" i="9" s="1"/>
  <c r="B67" i="1" s="1"/>
  <c r="B67" i="13"/>
  <c r="N38" i="9"/>
  <c r="O38" i="9"/>
  <c r="P38" i="9" s="1"/>
  <c r="Q126" i="9"/>
  <c r="R126" i="9"/>
  <c r="Q94" i="9"/>
  <c r="R94" i="9" s="1"/>
  <c r="U82" i="9"/>
  <c r="W82" i="9"/>
  <c r="U73" i="9"/>
  <c r="W73" i="9"/>
  <c r="W18" i="9"/>
  <c r="U18" i="9"/>
  <c r="W9" i="9"/>
  <c r="U9" i="9"/>
  <c r="W114" i="9"/>
  <c r="N9" i="8"/>
  <c r="O9" i="8" s="1"/>
  <c r="P9" i="8" s="1"/>
  <c r="B11" i="11" s="1"/>
  <c r="L9" i="8"/>
  <c r="M9" i="8"/>
  <c r="A11" i="11" s="1"/>
  <c r="W87" i="8"/>
  <c r="U87" i="8"/>
  <c r="L71" i="9"/>
  <c r="M71" i="9"/>
  <c r="A73" i="1" s="1"/>
  <c r="A73" i="13"/>
  <c r="L68" i="9"/>
  <c r="M68" i="9"/>
  <c r="A70" i="13" s="1"/>
  <c r="L108" i="9"/>
  <c r="M108" i="9" s="1"/>
  <c r="L105" i="9"/>
  <c r="M105" i="9"/>
  <c r="L102" i="9"/>
  <c r="M102" i="9"/>
  <c r="N137" i="9"/>
  <c r="O137" i="9" s="1"/>
  <c r="P137" i="9" s="1"/>
  <c r="B139" i="13" s="1"/>
  <c r="B139" i="1"/>
  <c r="Q92" i="9"/>
  <c r="R92" i="9"/>
  <c r="Q71" i="9"/>
  <c r="R71" i="9" s="1"/>
  <c r="C73" i="13" s="1"/>
  <c r="C73" i="1"/>
  <c r="W124" i="9"/>
  <c r="U124" i="9"/>
  <c r="W107" i="9"/>
  <c r="U107" i="9"/>
  <c r="U102" i="9"/>
  <c r="U91" i="9"/>
  <c r="W91" i="9"/>
  <c r="W43" i="9"/>
  <c r="U43" i="9"/>
  <c r="U38" i="9"/>
  <c r="W27" i="9"/>
  <c r="U27" i="9"/>
  <c r="U4" i="8"/>
  <c r="W4" i="8"/>
  <c r="W21" i="8"/>
  <c r="U21" i="8"/>
  <c r="W37" i="8"/>
  <c r="U37" i="8"/>
  <c r="W79" i="8"/>
  <c r="U79" i="8"/>
  <c r="Q89" i="8"/>
  <c r="R89" i="8"/>
  <c r="C91" i="11"/>
  <c r="N89" i="8"/>
  <c r="O89" i="8"/>
  <c r="P89" i="8" s="1"/>
  <c r="B91" i="11" s="1"/>
  <c r="L89" i="8"/>
  <c r="M89" i="8" s="1"/>
  <c r="A91" i="11"/>
  <c r="W137" i="9"/>
  <c r="U137" i="9"/>
  <c r="U56" i="9"/>
  <c r="W56" i="9"/>
  <c r="W23" i="8"/>
  <c r="U23" i="8"/>
  <c r="Q38" i="8"/>
  <c r="R38" i="8"/>
  <c r="C40" i="11" s="1"/>
  <c r="N38" i="8"/>
  <c r="O38" i="8"/>
  <c r="P38" i="8" s="1"/>
  <c r="B40" i="11" s="1"/>
  <c r="L38" i="8"/>
  <c r="M38" i="8" s="1"/>
  <c r="A40" i="11"/>
  <c r="N59" i="8"/>
  <c r="O59" i="8" s="1"/>
  <c r="P59" i="8"/>
  <c r="B61" i="11"/>
  <c r="L59" i="8"/>
  <c r="M59" i="8" s="1"/>
  <c r="A61" i="11" s="1"/>
  <c r="Q59" i="8"/>
  <c r="R59" i="8"/>
  <c r="C61" i="11"/>
  <c r="N89" i="9"/>
  <c r="O89" i="9"/>
  <c r="P89" i="9"/>
  <c r="B91" i="1" s="1"/>
  <c r="B91" i="13"/>
  <c r="Q68" i="9"/>
  <c r="R68" i="9" s="1"/>
  <c r="W51" i="9"/>
  <c r="U51" i="9"/>
  <c r="W36" i="8"/>
  <c r="U36" i="8"/>
  <c r="N62" i="8"/>
  <c r="O62" i="8" s="1"/>
  <c r="P62" i="8" s="1"/>
  <c r="B64" i="11" s="1"/>
  <c r="Q62" i="8"/>
  <c r="R62" i="8"/>
  <c r="C64" i="11" s="1"/>
  <c r="L62" i="8"/>
  <c r="M62" i="8"/>
  <c r="A64" i="11" s="1"/>
  <c r="Q70" i="8"/>
  <c r="R70" i="8"/>
  <c r="C72" i="11" s="1"/>
  <c r="N70" i="8"/>
  <c r="O70" i="8" s="1"/>
  <c r="P70" i="8" s="1"/>
  <c r="B72" i="11" s="1"/>
  <c r="L70" i="8"/>
  <c r="M70" i="8" s="1"/>
  <c r="A72" i="11" s="1"/>
  <c r="Q77" i="8"/>
  <c r="R77" i="8" s="1"/>
  <c r="C79" i="11"/>
  <c r="L77" i="8"/>
  <c r="M77" i="8"/>
  <c r="A79" i="11"/>
  <c r="L104" i="1"/>
  <c r="H10" i="1"/>
  <c r="J10" i="1"/>
  <c r="F130" i="1"/>
  <c r="L130" i="1" s="1"/>
  <c r="U128" i="9"/>
  <c r="U90" i="9"/>
  <c r="U58" i="9"/>
  <c r="W85" i="9"/>
  <c r="W15" i="9"/>
  <c r="F26" i="1"/>
  <c r="F30" i="1"/>
  <c r="F50" i="1"/>
  <c r="H50" i="1" s="1"/>
  <c r="F54" i="1"/>
  <c r="F66" i="1"/>
  <c r="J66" i="1"/>
  <c r="F78" i="1"/>
  <c r="F90" i="1"/>
  <c r="I90" i="1" s="1"/>
  <c r="J90" i="1"/>
  <c r="F94" i="1"/>
  <c r="F114" i="1"/>
  <c r="J114" i="1" s="1"/>
  <c r="F118" i="1"/>
  <c r="I118" i="1" s="1"/>
  <c r="F98" i="1"/>
  <c r="J98" i="1" s="1"/>
  <c r="N20" i="8"/>
  <c r="O20" i="8"/>
  <c r="P20" i="8" s="1"/>
  <c r="B22" i="11" s="1"/>
  <c r="Q20" i="8"/>
  <c r="R20" i="8" s="1"/>
  <c r="C22" i="11"/>
  <c r="L20" i="8"/>
  <c r="M20" i="8"/>
  <c r="A22" i="11"/>
  <c r="N35" i="8"/>
  <c r="O35" i="8"/>
  <c r="P35" i="8"/>
  <c r="B37" i="11" s="1"/>
  <c r="Q35" i="8"/>
  <c r="R35" i="8" s="1"/>
  <c r="C37" i="11"/>
  <c r="L35" i="8"/>
  <c r="M35" i="8"/>
  <c r="A37" i="11" s="1"/>
  <c r="Q41" i="8"/>
  <c r="R41" i="8"/>
  <c r="C43" i="11" s="1"/>
  <c r="N41" i="8"/>
  <c r="O41" i="8"/>
  <c r="P41" i="8" s="1"/>
  <c r="B43" i="11" s="1"/>
  <c r="L41" i="8"/>
  <c r="M41" i="8"/>
  <c r="A43" i="11"/>
  <c r="W62" i="8"/>
  <c r="U62" i="8"/>
  <c r="Q86" i="8"/>
  <c r="R86" i="8" s="1"/>
  <c r="C88" i="11" s="1"/>
  <c r="N86" i="8"/>
  <c r="O86" i="8"/>
  <c r="P86" i="8"/>
  <c r="B88" i="11" s="1"/>
  <c r="L86" i="8"/>
  <c r="M86" i="8"/>
  <c r="A88" i="11"/>
  <c r="L57" i="1"/>
  <c r="H57" i="1"/>
  <c r="U120" i="9"/>
  <c r="U116" i="9"/>
  <c r="U81" i="9"/>
  <c r="W81" i="9"/>
  <c r="U62" i="9"/>
  <c r="W62" i="9"/>
  <c r="W54" i="9"/>
  <c r="U54" i="9"/>
  <c r="W30" i="9"/>
  <c r="U30" i="9"/>
  <c r="W22" i="9"/>
  <c r="U22" i="9"/>
  <c r="W131" i="9"/>
  <c r="F138" i="1"/>
  <c r="Q25" i="8"/>
  <c r="R25" i="8" s="1"/>
  <c r="C27" i="11" s="1"/>
  <c r="L25" i="8"/>
  <c r="M25" i="8" s="1"/>
  <c r="A27" i="11" s="1"/>
  <c r="N25" i="8"/>
  <c r="O25" i="8" s="1"/>
  <c r="P25" i="8" s="1"/>
  <c r="B27" i="11" s="1"/>
  <c r="Q33" i="8"/>
  <c r="R33" i="8"/>
  <c r="C35" i="11"/>
  <c r="N33" i="8"/>
  <c r="O33" i="8"/>
  <c r="P33" i="8" s="1"/>
  <c r="B35" i="11" s="1"/>
  <c r="L33" i="8"/>
  <c r="M33" i="8" s="1"/>
  <c r="A35" i="11" s="1"/>
  <c r="U35" i="8"/>
  <c r="U41" i="8"/>
  <c r="W41" i="8"/>
  <c r="U63" i="8"/>
  <c r="W63" i="8"/>
  <c r="Q69" i="8"/>
  <c r="R69" i="8" s="1"/>
  <c r="C71" i="11"/>
  <c r="L69" i="8"/>
  <c r="M69" i="8"/>
  <c r="A71" i="11"/>
  <c r="N69" i="8"/>
  <c r="O69" i="8"/>
  <c r="P69" i="8" s="1"/>
  <c r="B71" i="11" s="1"/>
  <c r="U84" i="8"/>
  <c r="Q109" i="8"/>
  <c r="R109" i="8" s="1"/>
  <c r="C111" i="11"/>
  <c r="N109" i="8"/>
  <c r="O109" i="8"/>
  <c r="P109" i="8"/>
  <c r="B111" i="11" s="1"/>
  <c r="L109" i="8"/>
  <c r="M109" i="8"/>
  <c r="A111" i="11"/>
  <c r="W127" i="9"/>
  <c r="U127" i="9"/>
  <c r="U53" i="9"/>
  <c r="W53" i="9"/>
  <c r="U21" i="9"/>
  <c r="W21" i="9"/>
  <c r="W130" i="9"/>
  <c r="H11" i="1"/>
  <c r="J11" i="1"/>
  <c r="L11" i="1"/>
  <c r="H15" i="1"/>
  <c r="J15" i="1"/>
  <c r="H27" i="1"/>
  <c r="J27" i="1"/>
  <c r="L27" i="1"/>
  <c r="H39" i="1"/>
  <c r="J39" i="1"/>
  <c r="H51" i="1"/>
  <c r="L51" i="1"/>
  <c r="F119" i="1"/>
  <c r="F127" i="1"/>
  <c r="M127" i="1" s="1"/>
  <c r="F74" i="1"/>
  <c r="K74" i="1" s="1"/>
  <c r="U6" i="8"/>
  <c r="L8" i="8"/>
  <c r="M8" i="8"/>
  <c r="A10" i="11"/>
  <c r="Q8" i="8"/>
  <c r="R8" i="8" s="1"/>
  <c r="C10" i="11"/>
  <c r="N8" i="8"/>
  <c r="O8" i="8"/>
  <c r="P8" i="8"/>
  <c r="B10" i="11" s="1"/>
  <c r="N12" i="8"/>
  <c r="O12" i="8"/>
  <c r="P12" i="8" s="1"/>
  <c r="B14" i="11"/>
  <c r="L12" i="8"/>
  <c r="M12" i="8" s="1"/>
  <c r="A14" i="11" s="1"/>
  <c r="Q12" i="8"/>
  <c r="R12" i="8" s="1"/>
  <c r="C14" i="11"/>
  <c r="Q13" i="8"/>
  <c r="R13" i="8"/>
  <c r="C15" i="11"/>
  <c r="L13" i="8"/>
  <c r="M13" i="8"/>
  <c r="A15" i="11"/>
  <c r="U22" i="8"/>
  <c r="W39" i="8"/>
  <c r="U39" i="8"/>
  <c r="U2" i="9"/>
  <c r="W119" i="9"/>
  <c r="U119" i="9"/>
  <c r="W80" i="9"/>
  <c r="U80" i="9"/>
  <c r="W123" i="9"/>
  <c r="Q10" i="8"/>
  <c r="R10" i="8" s="1"/>
  <c r="C12" i="11" s="1"/>
  <c r="L10" i="8"/>
  <c r="M10" i="8"/>
  <c r="A12" i="11" s="1"/>
  <c r="N10" i="8"/>
  <c r="O10" i="8"/>
  <c r="P10" i="8" s="1"/>
  <c r="B12" i="11" s="1"/>
  <c r="U33" i="8"/>
  <c r="W33" i="8"/>
  <c r="W47" i="8"/>
  <c r="U47" i="8"/>
  <c r="N61" i="8"/>
  <c r="O61" i="8"/>
  <c r="P61" i="8"/>
  <c r="B63" i="11" s="1"/>
  <c r="Q61" i="8"/>
  <c r="R61" i="8"/>
  <c r="C63" i="11"/>
  <c r="L61" i="8"/>
  <c r="M61" i="8" s="1"/>
  <c r="A63" i="11" s="1"/>
  <c r="U74" i="8"/>
  <c r="W74" i="8"/>
  <c r="F102" i="1"/>
  <c r="J102" i="1" s="1"/>
  <c r="J94" i="1"/>
  <c r="H14" i="1"/>
  <c r="J14" i="1"/>
  <c r="H6" i="1"/>
  <c r="J6" i="1"/>
  <c r="F126" i="1"/>
  <c r="J126" i="1" s="1"/>
  <c r="W115" i="9"/>
  <c r="U115" i="9"/>
  <c r="W111" i="9"/>
  <c r="U111" i="9"/>
  <c r="W79" i="9"/>
  <c r="U79" i="9"/>
  <c r="F76" i="1"/>
  <c r="K76" i="1" s="1"/>
  <c r="F100" i="1"/>
  <c r="F112" i="1"/>
  <c r="H112" i="1" s="1"/>
  <c r="M112" i="1"/>
  <c r="F22" i="1"/>
  <c r="J22" i="1" s="1"/>
  <c r="W10" i="8"/>
  <c r="U10" i="8"/>
  <c r="L19" i="8"/>
  <c r="M19" i="8"/>
  <c r="A21" i="11" s="1"/>
  <c r="Q19" i="8"/>
  <c r="R19" i="8" s="1"/>
  <c r="C21" i="11" s="1"/>
  <c r="N19" i="8"/>
  <c r="O19" i="8"/>
  <c r="P19" i="8" s="1"/>
  <c r="B21" i="11" s="1"/>
  <c r="Q24" i="8"/>
  <c r="R24" i="8"/>
  <c r="C26" i="11" s="1"/>
  <c r="N24" i="8"/>
  <c r="O24" i="8"/>
  <c r="P24" i="8"/>
  <c r="B26" i="11" s="1"/>
  <c r="L24" i="8"/>
  <c r="M24" i="8" s="1"/>
  <c r="A26" i="11"/>
  <c r="W29" i="8"/>
  <c r="U29" i="8"/>
  <c r="N31" i="8"/>
  <c r="O31" i="8"/>
  <c r="P31" i="8"/>
  <c r="B33" i="11" s="1"/>
  <c r="L31" i="8"/>
  <c r="M31" i="8"/>
  <c r="A33" i="11"/>
  <c r="Q36" i="8"/>
  <c r="R36" i="8"/>
  <c r="C38" i="11"/>
  <c r="N36" i="8"/>
  <c r="O36" i="8" s="1"/>
  <c r="P36" i="8" s="1"/>
  <c r="B38" i="11" s="1"/>
  <c r="L36" i="8"/>
  <c r="M36" i="8"/>
  <c r="A38" i="11" s="1"/>
  <c r="W64" i="8"/>
  <c r="U64" i="8"/>
  <c r="Q68" i="8"/>
  <c r="R68" i="8" s="1"/>
  <c r="C70" i="11"/>
  <c r="L68" i="8"/>
  <c r="M68" i="8"/>
  <c r="A70" i="11"/>
  <c r="N68" i="8"/>
  <c r="O68" i="8"/>
  <c r="P68" i="8"/>
  <c r="B70" i="11" s="1"/>
  <c r="L101" i="8"/>
  <c r="M101" i="8"/>
  <c r="A103" i="11" s="1"/>
  <c r="Q101" i="8"/>
  <c r="R101" i="8"/>
  <c r="C103" i="11" s="1"/>
  <c r="N101" i="8"/>
  <c r="O101" i="8" s="1"/>
  <c r="P101" i="8" s="1"/>
  <c r="B103" i="11" s="1"/>
  <c r="J132" i="1"/>
  <c r="J124" i="1"/>
  <c r="U101" i="9"/>
  <c r="U98" i="9"/>
  <c r="U95" i="9"/>
  <c r="U69" i="9"/>
  <c r="U63" i="9"/>
  <c r="U37" i="9"/>
  <c r="U34" i="9"/>
  <c r="U31" i="9"/>
  <c r="W74" i="9"/>
  <c r="W65" i="9"/>
  <c r="W45" i="9"/>
  <c r="F24" i="1"/>
  <c r="J24" i="1"/>
  <c r="F28" i="1"/>
  <c r="F52" i="1"/>
  <c r="H52" i="1" s="1"/>
  <c r="F64" i="1"/>
  <c r="I64" i="1" s="1"/>
  <c r="F88" i="1"/>
  <c r="I88" i="1" s="1"/>
  <c r="F92" i="1"/>
  <c r="H92" i="1" s="1"/>
  <c r="F116" i="1"/>
  <c r="H116" i="1"/>
  <c r="F128" i="1"/>
  <c r="L128" i="1" s="1"/>
  <c r="F136" i="1"/>
  <c r="H136" i="1" s="1"/>
  <c r="W8" i="8"/>
  <c r="U9" i="8"/>
  <c r="U19" i="8"/>
  <c r="W19" i="8"/>
  <c r="N30" i="8"/>
  <c r="O30" i="8"/>
  <c r="P30" i="8" s="1"/>
  <c r="B32" i="11" s="1"/>
  <c r="W34" i="8"/>
  <c r="Q49" i="8"/>
  <c r="R49" i="8" s="1"/>
  <c r="C51" i="11" s="1"/>
  <c r="L49" i="8"/>
  <c r="M49" i="8"/>
  <c r="A51" i="11"/>
  <c r="W61" i="8"/>
  <c r="U61" i="8"/>
  <c r="Q65" i="8"/>
  <c r="R65" i="8"/>
  <c r="C67" i="11" s="1"/>
  <c r="L65" i="8"/>
  <c r="M65" i="8"/>
  <c r="A67" i="11"/>
  <c r="N65" i="8"/>
  <c r="O65" i="8" s="1"/>
  <c r="P65" i="8" s="1"/>
  <c r="B67" i="11" s="1"/>
  <c r="L66" i="8"/>
  <c r="M66" i="8"/>
  <c r="A68" i="11"/>
  <c r="Q66" i="8"/>
  <c r="R66" i="8" s="1"/>
  <c r="C68" i="11"/>
  <c r="W69" i="8"/>
  <c r="U69" i="8"/>
  <c r="W77" i="8"/>
  <c r="U77" i="8"/>
  <c r="U86" i="8"/>
  <c r="W86" i="8"/>
  <c r="L5" i="11"/>
  <c r="K5" i="11"/>
  <c r="I5" i="11"/>
  <c r="M5" i="11"/>
  <c r="J5" i="11"/>
  <c r="F29" i="11"/>
  <c r="M29" i="11" s="1"/>
  <c r="J29" i="11"/>
  <c r="L29" i="11"/>
  <c r="K29" i="11"/>
  <c r="H36" i="11"/>
  <c r="P36" i="11" s="1"/>
  <c r="Q36" i="11" s="1"/>
  <c r="R36" i="11" s="1"/>
  <c r="S36" i="11" s="1"/>
  <c r="J36" i="11"/>
  <c r="K36" i="11"/>
  <c r="M36" i="11"/>
  <c r="I36" i="11"/>
  <c r="L36" i="11"/>
  <c r="W109" i="9"/>
  <c r="W33" i="9"/>
  <c r="W13" i="9"/>
  <c r="F40" i="1"/>
  <c r="J40" i="1"/>
  <c r="Q44" i="8"/>
  <c r="R44" i="8"/>
  <c r="C46" i="11" s="1"/>
  <c r="N44" i="8"/>
  <c r="O44" i="8" s="1"/>
  <c r="P44" i="8" s="1"/>
  <c r="B46" i="11" s="1"/>
  <c r="L45" i="8"/>
  <c r="M45" i="8" s="1"/>
  <c r="A47" i="11"/>
  <c r="N45" i="8"/>
  <c r="O45" i="8"/>
  <c r="P45" i="8"/>
  <c r="B47" i="11" s="1"/>
  <c r="N48" i="8"/>
  <c r="O48" i="8"/>
  <c r="P48" i="8" s="1"/>
  <c r="B50" i="11" s="1"/>
  <c r="L48" i="8"/>
  <c r="M48" i="8"/>
  <c r="A50" i="11" s="1"/>
  <c r="N51" i="8"/>
  <c r="O51" i="8" s="1"/>
  <c r="P51" i="8"/>
  <c r="B53" i="11" s="1"/>
  <c r="Q51" i="8"/>
  <c r="R51" i="8"/>
  <c r="C53" i="11"/>
  <c r="L51" i="8"/>
  <c r="M51" i="8" s="1"/>
  <c r="A53" i="11" s="1"/>
  <c r="L53" i="8"/>
  <c r="M53" i="8"/>
  <c r="A55" i="11" s="1"/>
  <c r="Q55" i="8"/>
  <c r="R55" i="8"/>
  <c r="C57" i="11" s="1"/>
  <c r="N55" i="8"/>
  <c r="O55" i="8" s="1"/>
  <c r="P55" i="8" s="1"/>
  <c r="B57" i="11" s="1"/>
  <c r="L55" i="8"/>
  <c r="M55" i="8"/>
  <c r="A57" i="11" s="1"/>
  <c r="L56" i="8"/>
  <c r="M56" i="8"/>
  <c r="A58" i="11" s="1"/>
  <c r="N56" i="8"/>
  <c r="O56" i="8"/>
  <c r="P56" i="8" s="1"/>
  <c r="B58" i="11" s="1"/>
  <c r="U60" i="8"/>
  <c r="L64" i="8"/>
  <c r="M64" i="8"/>
  <c r="A66" i="11" s="1"/>
  <c r="Q80" i="8"/>
  <c r="R80" i="8"/>
  <c r="C82" i="11"/>
  <c r="N80" i="8"/>
  <c r="O80" i="8"/>
  <c r="P80" i="8" s="1"/>
  <c r="B82" i="11" s="1"/>
  <c r="N85" i="8"/>
  <c r="O85" i="8"/>
  <c r="P85" i="8" s="1"/>
  <c r="B87" i="11" s="1"/>
  <c r="Q85" i="8"/>
  <c r="R85" i="8"/>
  <c r="C87" i="11"/>
  <c r="L85" i="8"/>
  <c r="M85" i="8" s="1"/>
  <c r="A87" i="11"/>
  <c r="W93" i="8"/>
  <c r="U93" i="8"/>
  <c r="N96" i="8"/>
  <c r="O96" i="8" s="1"/>
  <c r="P96" i="8"/>
  <c r="B98" i="11"/>
  <c r="Q96" i="8"/>
  <c r="R96" i="8"/>
  <c r="C98" i="11"/>
  <c r="U106" i="8"/>
  <c r="W106" i="8"/>
  <c r="N116" i="8"/>
  <c r="O116" i="8"/>
  <c r="P116" i="8"/>
  <c r="B118" i="11" s="1"/>
  <c r="L116" i="8"/>
  <c r="M116" i="8"/>
  <c r="A118" i="11"/>
  <c r="Q116" i="8"/>
  <c r="R116" i="8" s="1"/>
  <c r="C118" i="11" s="1"/>
  <c r="L24" i="1"/>
  <c r="L8" i="1"/>
  <c r="H132" i="1"/>
  <c r="U133" i="9"/>
  <c r="U125" i="9"/>
  <c r="U117" i="9"/>
  <c r="U106" i="9"/>
  <c r="U103" i="9"/>
  <c r="U71" i="9"/>
  <c r="U42" i="9"/>
  <c r="U10" i="9"/>
  <c r="F33" i="1"/>
  <c r="F61" i="1"/>
  <c r="I61" i="1"/>
  <c r="F97" i="1"/>
  <c r="I97" i="1" s="1"/>
  <c r="F125" i="1"/>
  <c r="L26" i="8"/>
  <c r="M26" i="8" s="1"/>
  <c r="A28" i="11" s="1"/>
  <c r="Q26" i="8"/>
  <c r="R26" i="8"/>
  <c r="C28" i="11" s="1"/>
  <c r="N29" i="8"/>
  <c r="O29" i="8"/>
  <c r="P29" i="8" s="1"/>
  <c r="B31" i="11" s="1"/>
  <c r="Q29" i="8"/>
  <c r="R29" i="8"/>
  <c r="C31" i="11" s="1"/>
  <c r="N43" i="8"/>
  <c r="O43" i="8"/>
  <c r="P43" i="8" s="1"/>
  <c r="B45" i="11" s="1"/>
  <c r="L43" i="8"/>
  <c r="M43" i="8"/>
  <c r="A45" i="11" s="1"/>
  <c r="Q43" i="8"/>
  <c r="R43" i="8"/>
  <c r="C45" i="11"/>
  <c r="W57" i="8"/>
  <c r="Q64" i="8"/>
  <c r="R64" i="8"/>
  <c r="C66" i="11"/>
  <c r="U66" i="8"/>
  <c r="W66" i="8"/>
  <c r="N75" i="8"/>
  <c r="O75" i="8"/>
  <c r="P75" i="8"/>
  <c r="B77" i="11" s="1"/>
  <c r="Q75" i="8"/>
  <c r="R75" i="8" s="1"/>
  <c r="C77" i="11"/>
  <c r="L75" i="8"/>
  <c r="M75" i="8" s="1"/>
  <c r="A77" i="11" s="1"/>
  <c r="N76" i="8"/>
  <c r="O76" i="8" s="1"/>
  <c r="P76" i="8"/>
  <c r="B78" i="11" s="1"/>
  <c r="L76" i="8"/>
  <c r="M76" i="8"/>
  <c r="A78" i="11"/>
  <c r="Q76" i="8"/>
  <c r="R76" i="8"/>
  <c r="C78" i="11" s="1"/>
  <c r="L83" i="8"/>
  <c r="M83" i="8"/>
  <c r="A85" i="11" s="1"/>
  <c r="L112" i="8"/>
  <c r="M112" i="8"/>
  <c r="A114" i="11"/>
  <c r="Q112" i="8"/>
  <c r="R112" i="8" s="1"/>
  <c r="C114" i="11"/>
  <c r="W89" i="9"/>
  <c r="N16" i="8"/>
  <c r="O16" i="8" s="1"/>
  <c r="P16" i="8" s="1"/>
  <c r="B18" i="11" s="1"/>
  <c r="L16" i="8"/>
  <c r="M16" i="8" s="1"/>
  <c r="A18" i="11" s="1"/>
  <c r="Q22" i="8"/>
  <c r="R22" i="8"/>
  <c r="C24" i="11" s="1"/>
  <c r="L22" i="8"/>
  <c r="M22" i="8" s="1"/>
  <c r="A24" i="11"/>
  <c r="U26" i="8"/>
  <c r="W26" i="8"/>
  <c r="W45" i="8"/>
  <c r="U45" i="8"/>
  <c r="L54" i="8"/>
  <c r="M54" i="8" s="1"/>
  <c r="A56" i="11" s="1"/>
  <c r="Q54" i="8"/>
  <c r="R54" i="8" s="1"/>
  <c r="C56" i="11"/>
  <c r="W76" i="8"/>
  <c r="U76" i="8"/>
  <c r="Q78" i="8"/>
  <c r="R78" i="8"/>
  <c r="C80" i="11"/>
  <c r="N78" i="8"/>
  <c r="O78" i="8" s="1"/>
  <c r="P78" i="8"/>
  <c r="B80" i="11"/>
  <c r="Q83" i="8"/>
  <c r="R83" i="8"/>
  <c r="C85" i="11" s="1"/>
  <c r="N87" i="8"/>
  <c r="O87" i="8"/>
  <c r="P87" i="8" s="1"/>
  <c r="B89" i="11" s="1"/>
  <c r="Q87" i="8"/>
  <c r="R87" i="8"/>
  <c r="C89" i="11" s="1"/>
  <c r="L98" i="8"/>
  <c r="M98" i="8"/>
  <c r="A100" i="11"/>
  <c r="N98" i="8"/>
  <c r="O98" i="8"/>
  <c r="P98" i="8"/>
  <c r="B100" i="11" s="1"/>
  <c r="Q98" i="8"/>
  <c r="R98" i="8"/>
  <c r="C100" i="11"/>
  <c r="N107" i="8"/>
  <c r="O107" i="8" s="1"/>
  <c r="P107" i="8" s="1"/>
  <c r="B109" i="11" s="1"/>
  <c r="Q107" i="8"/>
  <c r="R107" i="8"/>
  <c r="C109" i="11" s="1"/>
  <c r="L107" i="8"/>
  <c r="M107" i="8"/>
  <c r="A109" i="11" s="1"/>
  <c r="Q120" i="8"/>
  <c r="R120" i="8" s="1"/>
  <c r="C122" i="11" s="1"/>
  <c r="N120" i="8"/>
  <c r="O120" i="8" s="1"/>
  <c r="P120" i="8" s="1"/>
  <c r="B122" i="11" s="1"/>
  <c r="L120" i="8"/>
  <c r="M120" i="8"/>
  <c r="A122" i="11"/>
  <c r="W97" i="9"/>
  <c r="F18" i="1"/>
  <c r="F42" i="1"/>
  <c r="F46" i="1"/>
  <c r="F70" i="1"/>
  <c r="J70" i="1"/>
  <c r="F82" i="1"/>
  <c r="F106" i="1"/>
  <c r="J106" i="1" s="1"/>
  <c r="F110" i="1"/>
  <c r="F134" i="1"/>
  <c r="W43" i="8"/>
  <c r="U43" i="8"/>
  <c r="N71" i="8"/>
  <c r="O71" i="8" s="1"/>
  <c r="P71" i="8"/>
  <c r="B73" i="11"/>
  <c r="L71" i="8"/>
  <c r="M71" i="8"/>
  <c r="A73" i="11" s="1"/>
  <c r="L74" i="8"/>
  <c r="M74" i="8" s="1"/>
  <c r="A76" i="11" s="1"/>
  <c r="N74" i="8"/>
  <c r="O74" i="8"/>
  <c r="P74" i="8"/>
  <c r="B76" i="11"/>
  <c r="Q94" i="8"/>
  <c r="R94" i="8" s="1"/>
  <c r="C96" i="11"/>
  <c r="N94" i="8"/>
  <c r="O94" i="8"/>
  <c r="P94" i="8"/>
  <c r="B96" i="11"/>
  <c r="Q113" i="8"/>
  <c r="R113" i="8"/>
  <c r="C115" i="11" s="1"/>
  <c r="N113" i="8"/>
  <c r="O113" i="8" s="1"/>
  <c r="P113" i="8"/>
  <c r="B115" i="11" s="1"/>
  <c r="L113" i="8"/>
  <c r="M113" i="8" s="1"/>
  <c r="A115" i="11"/>
  <c r="Q73" i="8"/>
  <c r="R73" i="8" s="1"/>
  <c r="C75" i="11" s="1"/>
  <c r="N73" i="8"/>
  <c r="O73" i="8"/>
  <c r="P73" i="8" s="1"/>
  <c r="B75" i="11" s="1"/>
  <c r="Q93" i="8"/>
  <c r="R93" i="8"/>
  <c r="C95" i="11" s="1"/>
  <c r="N93" i="8"/>
  <c r="O93" i="8"/>
  <c r="P93" i="8"/>
  <c r="B95" i="11" s="1"/>
  <c r="Q100" i="8"/>
  <c r="R100" i="8" s="1"/>
  <c r="C102" i="11" s="1"/>
  <c r="N100" i="8"/>
  <c r="O100" i="8" s="1"/>
  <c r="P100" i="8" s="1"/>
  <c r="B102" i="11" s="1"/>
  <c r="W101" i="8"/>
  <c r="U101" i="8"/>
  <c r="U109" i="8"/>
  <c r="U114" i="8"/>
  <c r="W114" i="8"/>
  <c r="W121" i="8"/>
  <c r="U121" i="8"/>
  <c r="K53" i="11"/>
  <c r="M53" i="11"/>
  <c r="H53" i="11"/>
  <c r="L53" i="11"/>
  <c r="J74" i="11"/>
  <c r="M74" i="11"/>
  <c r="H90" i="11"/>
  <c r="L90" i="11"/>
  <c r="M90" i="11"/>
  <c r="K90" i="11"/>
  <c r="J90" i="11"/>
  <c r="I90" i="11"/>
  <c r="I116" i="11"/>
  <c r="K116" i="11"/>
  <c r="M116" i="11"/>
  <c r="H116" i="11"/>
  <c r="J116" i="11"/>
  <c r="W85" i="8"/>
  <c r="U85" i="8"/>
  <c r="U90" i="8"/>
  <c r="W90" i="8"/>
  <c r="N123" i="8"/>
  <c r="O123" i="8" s="1"/>
  <c r="P123" i="8" s="1"/>
  <c r="B125" i="11" s="1"/>
  <c r="L123" i="8"/>
  <c r="M123" i="8" s="1"/>
  <c r="A125" i="11" s="1"/>
  <c r="K7" i="11"/>
  <c r="L7" i="11"/>
  <c r="J7" i="11"/>
  <c r="I7" i="11"/>
  <c r="F9" i="11"/>
  <c r="J9" i="11" s="1"/>
  <c r="L9" i="11"/>
  <c r="K9" i="11"/>
  <c r="L38" i="11"/>
  <c r="I38" i="11"/>
  <c r="M38" i="11"/>
  <c r="H38" i="11"/>
  <c r="F43" i="11"/>
  <c r="K43" i="11"/>
  <c r="N57" i="8"/>
  <c r="O57" i="8" s="1"/>
  <c r="P57" i="8" s="1"/>
  <c r="B59" i="11"/>
  <c r="L82" i="8"/>
  <c r="M82" i="8"/>
  <c r="A84" i="11"/>
  <c r="N82" i="8"/>
  <c r="O82" i="8"/>
  <c r="P82" i="8" s="1"/>
  <c r="B84" i="11"/>
  <c r="U95" i="8"/>
  <c r="W99" i="8"/>
  <c r="U99" i="8"/>
  <c r="Q105" i="8"/>
  <c r="R105" i="8"/>
  <c r="C107" i="11" s="1"/>
  <c r="N105" i="8"/>
  <c r="O105" i="8"/>
  <c r="P105" i="8" s="1"/>
  <c r="B107" i="11"/>
  <c r="W108" i="8"/>
  <c r="U108" i="8"/>
  <c r="N110" i="8"/>
  <c r="O110" i="8" s="1"/>
  <c r="P110" i="8" s="1"/>
  <c r="B112" i="11"/>
  <c r="W116" i="8"/>
  <c r="U116" i="8"/>
  <c r="Q118" i="8"/>
  <c r="R118" i="8"/>
  <c r="C120" i="11" s="1"/>
  <c r="N118" i="8"/>
  <c r="O118" i="8" s="1"/>
  <c r="P118" i="8" s="1"/>
  <c r="B120" i="11"/>
  <c r="L118" i="8"/>
  <c r="M118" i="8" s="1"/>
  <c r="A120" i="11"/>
  <c r="L122" i="8"/>
  <c r="M122" i="8"/>
  <c r="A124" i="11" s="1"/>
  <c r="Q122" i="8"/>
  <c r="R122" i="8" s="1"/>
  <c r="C124" i="11" s="1"/>
  <c r="N122" i="8"/>
  <c r="O122" i="8" s="1"/>
  <c r="P122" i="8"/>
  <c r="B124" i="11"/>
  <c r="J53" i="11"/>
  <c r="W97" i="8"/>
  <c r="W98" i="8"/>
  <c r="N102" i="8"/>
  <c r="O102" i="8" s="1"/>
  <c r="P102" i="8"/>
  <c r="B104" i="11" s="1"/>
  <c r="Q103" i="8"/>
  <c r="R103" i="8"/>
  <c r="C105" i="11"/>
  <c r="Q110" i="8"/>
  <c r="R110" i="8"/>
  <c r="C112" i="11"/>
  <c r="N115" i="8"/>
  <c r="O115" i="8" s="1"/>
  <c r="P115" i="8"/>
  <c r="B117" i="11" s="1"/>
  <c r="Q115" i="8"/>
  <c r="R115" i="8"/>
  <c r="C117" i="11" s="1"/>
  <c r="L117" i="8"/>
  <c r="M117" i="8"/>
  <c r="A119" i="11" s="1"/>
  <c r="W122" i="8"/>
  <c r="H9" i="11"/>
  <c r="L81" i="8"/>
  <c r="M81" i="8" s="1"/>
  <c r="A83" i="11"/>
  <c r="N90" i="8"/>
  <c r="O90" i="8"/>
  <c r="P90" i="8"/>
  <c r="B92" i="11" s="1"/>
  <c r="L93" i="8"/>
  <c r="M93" i="8"/>
  <c r="A95" i="11" s="1"/>
  <c r="Q104" i="8"/>
  <c r="R104" i="8" s="1"/>
  <c r="C106" i="11" s="1"/>
  <c r="N104" i="8"/>
  <c r="O104" i="8"/>
  <c r="P104" i="8"/>
  <c r="B106" i="11" s="1"/>
  <c r="W119" i="8"/>
  <c r="U119" i="8"/>
  <c r="H7" i="11"/>
  <c r="M9" i="11"/>
  <c r="K74" i="11"/>
  <c r="N88" i="8"/>
  <c r="O88" i="8"/>
  <c r="P88" i="8" s="1"/>
  <c r="B90" i="11" s="1"/>
  <c r="N91" i="8"/>
  <c r="O91" i="8" s="1"/>
  <c r="P91" i="8"/>
  <c r="B93" i="11"/>
  <c r="Q91" i="8"/>
  <c r="R91" i="8"/>
  <c r="C93" i="11"/>
  <c r="L100" i="8"/>
  <c r="M100" i="8"/>
  <c r="A102" i="11" s="1"/>
  <c r="W110" i="8"/>
  <c r="U110" i="8"/>
  <c r="L114" i="8"/>
  <c r="M114" i="8" s="1"/>
  <c r="A116" i="11" s="1"/>
  <c r="N114" i="8"/>
  <c r="O114" i="8"/>
  <c r="P114" i="8" s="1"/>
  <c r="B116" i="11" s="1"/>
  <c r="M7" i="11"/>
  <c r="Q121" i="8"/>
  <c r="R121" i="8" s="1"/>
  <c r="C123" i="11" s="1"/>
  <c r="L121" i="8"/>
  <c r="M121" i="8" s="1"/>
  <c r="A123" i="11" s="1"/>
  <c r="Q119" i="8"/>
  <c r="R119" i="8" s="1"/>
  <c r="C121" i="11"/>
  <c r="U112" i="8"/>
  <c r="I23" i="11"/>
  <c r="J35" i="11"/>
  <c r="J61" i="11"/>
  <c r="J64" i="11"/>
  <c r="H22" i="11"/>
  <c r="J22" i="11"/>
  <c r="F27" i="11"/>
  <c r="K27" i="11"/>
  <c r="M68" i="11"/>
  <c r="K68" i="11"/>
  <c r="F20" i="11"/>
  <c r="H20" i="11" s="1"/>
  <c r="H112" i="11"/>
  <c r="J112" i="11"/>
  <c r="L122" i="11"/>
  <c r="K122" i="11"/>
  <c r="M122" i="11"/>
  <c r="J122" i="11"/>
  <c r="I84" i="11"/>
  <c r="K84" i="11"/>
  <c r="M98" i="11"/>
  <c r="J98" i="11"/>
  <c r="F11" i="11"/>
  <c r="K11" i="11"/>
  <c r="F18" i="11"/>
  <c r="L74" i="11"/>
  <c r="H74" i="11"/>
  <c r="I74" i="11"/>
  <c r="F87" i="11"/>
  <c r="F95" i="11"/>
  <c r="M95" i="11" s="1"/>
  <c r="P95" i="11" s="1"/>
  <c r="Q95" i="11" s="1"/>
  <c r="R95" i="11" s="1"/>
  <c r="S95" i="11" s="1"/>
  <c r="F16" i="11"/>
  <c r="K16" i="11" s="1"/>
  <c r="F32" i="11"/>
  <c r="H32" i="11" s="1"/>
  <c r="F77" i="11"/>
  <c r="F85" i="11"/>
  <c r="H85" i="11" s="1"/>
  <c r="L85" i="11"/>
  <c r="F93" i="11"/>
  <c r="F113" i="11"/>
  <c r="F120" i="11"/>
  <c r="F51" i="11"/>
  <c r="L1" i="11"/>
  <c r="M1" i="11"/>
  <c r="L2" i="11"/>
  <c r="F12" i="11"/>
  <c r="I12" i="11" s="1"/>
  <c r="F28" i="11"/>
  <c r="F83" i="11"/>
  <c r="F91" i="11"/>
  <c r="F111" i="11"/>
  <c r="F10" i="11"/>
  <c r="F26" i="11"/>
  <c r="M86" i="11"/>
  <c r="K86" i="11"/>
  <c r="M94" i="11"/>
  <c r="K94" i="11"/>
  <c r="M102" i="11"/>
  <c r="K102" i="11"/>
  <c r="F59" i="11"/>
  <c r="F8" i="11"/>
  <c r="I8" i="11" s="1"/>
  <c r="F24" i="11"/>
  <c r="F81" i="11"/>
  <c r="H81" i="11" s="1"/>
  <c r="F89" i="11"/>
  <c r="F97" i="11"/>
  <c r="H97" i="11"/>
  <c r="F104" i="11"/>
  <c r="F62" i="11"/>
  <c r="I62" i="11" s="1"/>
  <c r="K110" i="11"/>
  <c r="F79" i="11"/>
  <c r="F109" i="11"/>
  <c r="F125" i="11"/>
  <c r="M125" i="11" s="1"/>
  <c r="F75" i="11"/>
  <c r="K75" i="11" s="1"/>
  <c r="F105" i="11"/>
  <c r="F121" i="11"/>
  <c r="J121" i="11" s="1"/>
  <c r="F73" i="11"/>
  <c r="M73" i="11" s="1"/>
  <c r="F103" i="11"/>
  <c r="J103" i="11" s="1"/>
  <c r="F119" i="11"/>
  <c r="F66" i="11"/>
  <c r="F57" i="11"/>
  <c r="H82" i="6"/>
  <c r="J24" i="11"/>
  <c r="I24" i="11"/>
  <c r="H24" i="11"/>
  <c r="H16" i="11"/>
  <c r="I16" i="11"/>
  <c r="J16" i="11"/>
  <c r="M16" i="11"/>
  <c r="H110" i="1"/>
  <c r="M128" i="1"/>
  <c r="N24" i="5"/>
  <c r="N109" i="5"/>
  <c r="N76" i="5"/>
  <c r="N108" i="5"/>
  <c r="N116" i="5"/>
  <c r="N132" i="5"/>
  <c r="N81" i="5"/>
  <c r="T81" i="5" s="1"/>
  <c r="N89" i="5"/>
  <c r="N129" i="5"/>
  <c r="P7" i="5"/>
  <c r="N112" i="5"/>
  <c r="N27" i="5"/>
  <c r="N66" i="5"/>
  <c r="P10" i="5"/>
  <c r="N104" i="5"/>
  <c r="P97" i="5"/>
  <c r="N74" i="5"/>
  <c r="N65" i="5"/>
  <c r="N71" i="5"/>
  <c r="P108" i="5"/>
  <c r="P90" i="5"/>
  <c r="P123" i="5"/>
  <c r="P74" i="5"/>
  <c r="N90" i="5"/>
  <c r="T90" i="5" s="1"/>
  <c r="U90" i="5"/>
  <c r="V90" i="5"/>
  <c r="N23" i="5"/>
  <c r="N114" i="5"/>
  <c r="P93" i="5"/>
  <c r="N8" i="5"/>
  <c r="T8" i="5" s="1"/>
  <c r="U8" i="5" s="1"/>
  <c r="V8" i="5" s="1"/>
  <c r="N33" i="5"/>
  <c r="T33" i="5" s="1"/>
  <c r="U33" i="5" s="1"/>
  <c r="V33" i="5" s="1"/>
  <c r="P95" i="5"/>
  <c r="N18" i="5"/>
  <c r="P138" i="5"/>
  <c r="N31" i="5"/>
  <c r="N82" i="5"/>
  <c r="P8" i="5"/>
  <c r="P83" i="5"/>
  <c r="P86" i="5"/>
  <c r="P126" i="5"/>
  <c r="P16" i="5"/>
  <c r="P136" i="5"/>
  <c r="P91" i="5"/>
  <c r="P5" i="5"/>
  <c r="P130" i="5"/>
  <c r="L91" i="11"/>
  <c r="H106" i="1"/>
  <c r="I106" i="1"/>
  <c r="K106" i="1"/>
  <c r="L106" i="1"/>
  <c r="M106" i="1"/>
  <c r="M97" i="1"/>
  <c r="J97" i="1"/>
  <c r="K97" i="1"/>
  <c r="K119" i="1"/>
  <c r="M119" i="1"/>
  <c r="J119" i="1"/>
  <c r="L119" i="1"/>
  <c r="H119" i="1"/>
  <c r="I119" i="1"/>
  <c r="H21" i="1"/>
  <c r="I21" i="1"/>
  <c r="J21" i="1"/>
  <c r="P133" i="5"/>
  <c r="I105" i="11"/>
  <c r="M105" i="11"/>
  <c r="L105" i="11"/>
  <c r="K105" i="11"/>
  <c r="H105" i="11"/>
  <c r="J105" i="11"/>
  <c r="L92" i="1"/>
  <c r="J92" i="1"/>
  <c r="J119" i="11"/>
  <c r="H119" i="11"/>
  <c r="I119" i="11"/>
  <c r="L119" i="11"/>
  <c r="J109" i="11"/>
  <c r="H109" i="11"/>
  <c r="I109" i="11"/>
  <c r="K109" i="11"/>
  <c r="M89" i="11"/>
  <c r="I89" i="11"/>
  <c r="L89" i="11"/>
  <c r="J89" i="11"/>
  <c r="L26" i="11"/>
  <c r="J26" i="11"/>
  <c r="I26" i="11"/>
  <c r="M26" i="11"/>
  <c r="K28" i="1"/>
  <c r="H28" i="1"/>
  <c r="K92" i="1"/>
  <c r="M21" i="1"/>
  <c r="P33" i="5"/>
  <c r="P109" i="5"/>
  <c r="T109" i="5"/>
  <c r="U109" i="5" s="1"/>
  <c r="V109" i="5"/>
  <c r="M103" i="11"/>
  <c r="H103" i="11"/>
  <c r="K103" i="11"/>
  <c r="K79" i="11"/>
  <c r="H79" i="11"/>
  <c r="L81" i="11"/>
  <c r="K10" i="11"/>
  <c r="L10" i="11"/>
  <c r="J10" i="11"/>
  <c r="I10" i="11"/>
  <c r="M10" i="11"/>
  <c r="H10" i="11"/>
  <c r="M20" i="11"/>
  <c r="J20" i="11"/>
  <c r="L20" i="11"/>
  <c r="K20" i="11"/>
  <c r="I20" i="11"/>
  <c r="L40" i="1"/>
  <c r="H40" i="1"/>
  <c r="I40" i="1"/>
  <c r="K40" i="1"/>
  <c r="M40" i="1"/>
  <c r="I29" i="11"/>
  <c r="K136" i="1"/>
  <c r="L136" i="1"/>
  <c r="J136" i="1"/>
  <c r="M24" i="1"/>
  <c r="H24" i="1"/>
  <c r="I24" i="1"/>
  <c r="K24" i="1"/>
  <c r="M44" i="1"/>
  <c r="I92" i="1"/>
  <c r="K21" i="1"/>
  <c r="L45" i="1"/>
  <c r="I93" i="1"/>
  <c r="L93" i="1"/>
  <c r="P64" i="5"/>
  <c r="P84" i="5"/>
  <c r="T65" i="5"/>
  <c r="U65" i="5" s="1"/>
  <c r="V65" i="5" s="1"/>
  <c r="P45" i="5"/>
  <c r="P20" i="5"/>
  <c r="Q111" i="3"/>
  <c r="K59" i="11"/>
  <c r="M59" i="11"/>
  <c r="J59" i="11"/>
  <c r="H59" i="11"/>
  <c r="I59" i="11"/>
  <c r="L59" i="11"/>
  <c r="I43" i="11"/>
  <c r="M43" i="11"/>
  <c r="K112" i="1"/>
  <c r="I53" i="1"/>
  <c r="J53" i="1"/>
  <c r="K53" i="1"/>
  <c r="L53" i="1"/>
  <c r="M75" i="11"/>
  <c r="H75" i="11"/>
  <c r="L62" i="11"/>
  <c r="M62" i="11"/>
  <c r="K62" i="11"/>
  <c r="L28" i="11"/>
  <c r="I28" i="11"/>
  <c r="K28" i="11"/>
  <c r="M28" i="11"/>
  <c r="H95" i="11"/>
  <c r="L95" i="11"/>
  <c r="L16" i="11"/>
  <c r="H29" i="11"/>
  <c r="L88" i="1"/>
  <c r="M88" i="1"/>
  <c r="H88" i="1"/>
  <c r="J88" i="1"/>
  <c r="K88" i="1"/>
  <c r="J100" i="1"/>
  <c r="K100" i="1"/>
  <c r="M100" i="1"/>
  <c r="H100" i="1"/>
  <c r="I100" i="1"/>
  <c r="L100" i="1"/>
  <c r="K138" i="1"/>
  <c r="M138" i="1"/>
  <c r="I138" i="1"/>
  <c r="H138" i="1"/>
  <c r="M54" i="1"/>
  <c r="L54" i="1"/>
  <c r="H54" i="1"/>
  <c r="K128" i="1"/>
  <c r="I112" i="1"/>
  <c r="J85" i="1"/>
  <c r="K85" i="1"/>
  <c r="P23" i="5"/>
  <c r="T23" i="5" s="1"/>
  <c r="U23" i="5" s="1"/>
  <c r="V23" i="5" s="1"/>
  <c r="Q23" i="5"/>
  <c r="P75" i="5"/>
  <c r="I111" i="11"/>
  <c r="H125" i="1"/>
  <c r="I125" i="1"/>
  <c r="K125" i="1"/>
  <c r="M125" i="1"/>
  <c r="L18" i="11"/>
  <c r="K18" i="11"/>
  <c r="I18" i="11"/>
  <c r="M18" i="11"/>
  <c r="L82" i="1"/>
  <c r="I82" i="1"/>
  <c r="K82" i="1"/>
  <c r="L112" i="1"/>
  <c r="K87" i="11"/>
  <c r="J87" i="11"/>
  <c r="I87" i="11"/>
  <c r="H87" i="11"/>
  <c r="I50" i="1"/>
  <c r="K50" i="1"/>
  <c r="L50" i="1"/>
  <c r="M50" i="1"/>
  <c r="J50" i="1"/>
  <c r="H128" i="1"/>
  <c r="J112" i="1"/>
  <c r="P63" i="5"/>
  <c r="P81" i="5"/>
  <c r="U81" i="5"/>
  <c r="V81" i="5"/>
  <c r="P134" i="5"/>
  <c r="P69" i="5"/>
  <c r="P6" i="5"/>
  <c r="K73" i="11"/>
  <c r="H73" i="11"/>
  <c r="P73" i="11" s="1"/>
  <c r="Q73" i="11" s="1"/>
  <c r="R73" i="11" s="1"/>
  <c r="S73" i="11" s="1"/>
  <c r="I73" i="11"/>
  <c r="K90" i="1"/>
  <c r="L90" i="1"/>
  <c r="M90" i="1"/>
  <c r="H90" i="1"/>
  <c r="P27" i="5"/>
  <c r="H44" i="1"/>
  <c r="I44" i="1"/>
  <c r="I120" i="11"/>
  <c r="L61" i="1"/>
  <c r="M61" i="1"/>
  <c r="K12" i="11"/>
  <c r="J12" i="11"/>
  <c r="J93" i="11"/>
  <c r="H46" i="1"/>
  <c r="I46" i="1"/>
  <c r="K46" i="1"/>
  <c r="L46" i="1"/>
  <c r="K126" i="1"/>
  <c r="M126" i="1"/>
  <c r="H126" i="1"/>
  <c r="I126" i="1"/>
  <c r="H98" i="1"/>
  <c r="K98" i="1"/>
  <c r="L98" i="1"/>
  <c r="I98" i="1"/>
  <c r="M98" i="1"/>
  <c r="I66" i="11"/>
  <c r="M66" i="11"/>
  <c r="J66" i="11"/>
  <c r="H66" i="11"/>
  <c r="P66" i="11" s="1"/>
  <c r="Q66" i="11" s="1"/>
  <c r="R66" i="11" s="1"/>
  <c r="S66" i="11" s="1"/>
  <c r="L66" i="11"/>
  <c r="K66" i="11"/>
  <c r="H125" i="11"/>
  <c r="L125" i="11"/>
  <c r="I125" i="11"/>
  <c r="J125" i="11"/>
  <c r="L97" i="11"/>
  <c r="M97" i="11"/>
  <c r="P97" i="11" s="1"/>
  <c r="Q97" i="11" s="1"/>
  <c r="R97" i="11" s="1"/>
  <c r="S97" i="11" s="1"/>
  <c r="K97" i="11"/>
  <c r="J85" i="11"/>
  <c r="I85" i="11"/>
  <c r="I11" i="11"/>
  <c r="L11" i="11"/>
  <c r="J11" i="11"/>
  <c r="K125" i="11"/>
  <c r="M85" i="11"/>
  <c r="I42" i="1"/>
  <c r="J52" i="1"/>
  <c r="M52" i="1"/>
  <c r="L126" i="1"/>
  <c r="H74" i="1"/>
  <c r="I74" i="1"/>
  <c r="L74" i="1"/>
  <c r="M74" i="1"/>
  <c r="J74" i="1"/>
  <c r="K118" i="1"/>
  <c r="L118" i="1"/>
  <c r="L30" i="1"/>
  <c r="M30" i="1"/>
  <c r="K30" i="1"/>
  <c r="H30" i="1"/>
  <c r="I30" i="1"/>
  <c r="J30" i="1"/>
  <c r="H60" i="1"/>
  <c r="I60" i="1"/>
  <c r="L60" i="1"/>
  <c r="M92" i="1"/>
  <c r="H61" i="1"/>
  <c r="Q19" i="5"/>
  <c r="P59" i="5"/>
  <c r="P30" i="5"/>
  <c r="L57" i="11"/>
  <c r="K57" i="11"/>
  <c r="M104" i="11"/>
  <c r="K104" i="11"/>
  <c r="I104" i="11"/>
  <c r="H104" i="11"/>
  <c r="P104" i="11" s="1"/>
  <c r="Q104" i="11" s="1"/>
  <c r="R104" i="11" s="1"/>
  <c r="S104" i="11" s="1"/>
  <c r="L104" i="11"/>
  <c r="J104" i="11"/>
  <c r="H83" i="11"/>
  <c r="I83" i="11"/>
  <c r="J83" i="11"/>
  <c r="M83" i="11"/>
  <c r="L51" i="11"/>
  <c r="K51" i="11"/>
  <c r="M51" i="11"/>
  <c r="H27" i="11"/>
  <c r="K18" i="1"/>
  <c r="L18" i="1"/>
  <c r="I18" i="1"/>
  <c r="K64" i="1"/>
  <c r="L64" i="1"/>
  <c r="M64" i="1"/>
  <c r="H64" i="1"/>
  <c r="J64" i="1"/>
  <c r="I76" i="1"/>
  <c r="J76" i="1"/>
  <c r="K102" i="1"/>
  <c r="L102" i="1"/>
  <c r="H102" i="1"/>
  <c r="I102" i="1"/>
  <c r="M102" i="1"/>
  <c r="H66" i="1"/>
  <c r="I66" i="1"/>
  <c r="K66" i="1"/>
  <c r="L66" i="1"/>
  <c r="M66" i="1"/>
  <c r="L120" i="1"/>
  <c r="J68" i="1"/>
  <c r="J108" i="1"/>
  <c r="M108" i="1"/>
  <c r="I127" i="1"/>
  <c r="M37" i="1"/>
  <c r="P48" i="5"/>
  <c r="Q64" i="5"/>
  <c r="Q22" i="5"/>
  <c r="P42" i="5"/>
  <c r="Q30" i="5"/>
  <c r="P56" i="5"/>
  <c r="P55" i="5"/>
  <c r="J3" i="5"/>
  <c r="R84" i="5" s="1"/>
  <c r="K2" i="5"/>
  <c r="F2" i="5"/>
  <c r="P61" i="5"/>
  <c r="R52" i="5"/>
  <c r="Q37" i="3"/>
  <c r="H114" i="1"/>
  <c r="I114" i="1"/>
  <c r="K114" i="1"/>
  <c r="M114" i="1"/>
  <c r="Q14" i="3"/>
  <c r="P49" i="5"/>
  <c r="Q45" i="5"/>
  <c r="P41" i="5"/>
  <c r="P66" i="5"/>
  <c r="Q69" i="5"/>
  <c r="Q37" i="5"/>
  <c r="M26" i="1"/>
  <c r="L26" i="1"/>
  <c r="I26" i="1"/>
  <c r="J120" i="1"/>
  <c r="L121" i="11"/>
  <c r="M121" i="11"/>
  <c r="P121" i="11" s="1"/>
  <c r="Q121" i="11" s="1"/>
  <c r="R121" i="11" s="1"/>
  <c r="S121" i="11" s="1"/>
  <c r="I121" i="11"/>
  <c r="K121" i="11"/>
  <c r="L8" i="11"/>
  <c r="H8" i="11"/>
  <c r="K8" i="11"/>
  <c r="J8" i="11"/>
  <c r="M8" i="11"/>
  <c r="P8" i="11" s="1"/>
  <c r="Q8" i="11" s="1"/>
  <c r="R8" i="11" s="1"/>
  <c r="S8" i="11" s="1"/>
  <c r="H121" i="11"/>
  <c r="M77" i="11"/>
  <c r="P77" i="11" s="1"/>
  <c r="Q77" i="11" s="1"/>
  <c r="R77" i="11" s="1"/>
  <c r="S77" i="11" s="1"/>
  <c r="K77" i="11"/>
  <c r="H77" i="11"/>
  <c r="L77" i="11"/>
  <c r="J77" i="11"/>
  <c r="I77" i="11"/>
  <c r="L70" i="1"/>
  <c r="M70" i="1"/>
  <c r="H70" i="1"/>
  <c r="I70" i="1"/>
  <c r="K70" i="1"/>
  <c r="I116" i="1"/>
  <c r="I22" i="1"/>
  <c r="K22" i="1"/>
  <c r="M94" i="1"/>
  <c r="K94" i="1"/>
  <c r="L94" i="1"/>
  <c r="M130" i="1"/>
  <c r="H130" i="1"/>
  <c r="I130" i="1"/>
  <c r="K130" i="1"/>
  <c r="J18" i="1"/>
  <c r="M76" i="1"/>
  <c r="I84" i="1"/>
  <c r="Q38" i="3"/>
  <c r="Q55" i="5"/>
  <c r="Q33" i="5"/>
  <c r="Q43" i="3"/>
  <c r="Q61" i="5"/>
  <c r="Q52" i="5"/>
  <c r="Q41" i="5"/>
  <c r="Q52" i="3"/>
  <c r="R34" i="5"/>
  <c r="Q12" i="3"/>
  <c r="P26" i="5"/>
  <c r="Q58" i="5"/>
  <c r="Q62" i="5"/>
  <c r="P21" i="5"/>
  <c r="Q44" i="3"/>
  <c r="K3" i="5"/>
  <c r="S15" i="5" s="1"/>
  <c r="R87" i="5"/>
  <c r="R128" i="5"/>
  <c r="R70" i="5"/>
  <c r="R77" i="5"/>
  <c r="R51" i="5"/>
  <c r="R94" i="5"/>
  <c r="R78" i="5"/>
  <c r="R15" i="5"/>
  <c r="R91" i="5"/>
  <c r="R59" i="5"/>
  <c r="R86" i="5"/>
  <c r="R138" i="5"/>
  <c r="R55" i="5"/>
  <c r="R42" i="5"/>
  <c r="N26" i="5"/>
  <c r="T26" i="5" s="1"/>
  <c r="U26" i="5" s="1"/>
  <c r="V26" i="5" s="1"/>
  <c r="N130" i="5"/>
  <c r="N39" i="5"/>
  <c r="N102" i="5"/>
  <c r="T102" i="5" s="1"/>
  <c r="U102" i="5" s="1"/>
  <c r="V102" i="5" s="1"/>
  <c r="N15" i="5"/>
  <c r="N28" i="5"/>
  <c r="N117" i="5"/>
  <c r="N136" i="5"/>
  <c r="T66" i="5"/>
  <c r="U66" i="5"/>
  <c r="V66" i="5" s="1"/>
  <c r="N134" i="5"/>
  <c r="N83" i="5"/>
  <c r="N60" i="5"/>
  <c r="N61" i="5"/>
  <c r="T61" i="5"/>
  <c r="U61" i="5" s="1"/>
  <c r="V61" i="5" s="1"/>
  <c r="N85" i="5"/>
  <c r="N59" i="5"/>
  <c r="T59" i="5" s="1"/>
  <c r="U59" i="5" s="1"/>
  <c r="V59" i="5" s="1"/>
  <c r="N12" i="5"/>
  <c r="T12" i="5"/>
  <c r="U12" i="5" s="1"/>
  <c r="V12" i="5" s="1"/>
  <c r="N52" i="5"/>
  <c r="T52" i="5" s="1"/>
  <c r="U52" i="5" s="1"/>
  <c r="V52" i="5" s="1"/>
  <c r="N53" i="5"/>
  <c r="N5" i="5"/>
  <c r="T74" i="5"/>
  <c r="U74" i="5" s="1"/>
  <c r="V74" i="5" s="1"/>
  <c r="N107" i="5"/>
  <c r="N118" i="5"/>
  <c r="N105" i="5"/>
  <c r="N45" i="5"/>
  <c r="T45" i="5"/>
  <c r="U45" i="5" s="1"/>
  <c r="V45" i="5" s="1"/>
  <c r="S16" i="5"/>
  <c r="S136" i="5"/>
  <c r="S70" i="5"/>
  <c r="S12" i="5"/>
  <c r="S120" i="5"/>
  <c r="S123" i="5"/>
  <c r="S90" i="5"/>
  <c r="S115" i="5"/>
  <c r="S121" i="5"/>
  <c r="S81" i="5"/>
  <c r="S10" i="5"/>
  <c r="S94" i="5"/>
  <c r="S73" i="5"/>
  <c r="S83" i="5"/>
  <c r="S84" i="5"/>
  <c r="S106" i="5"/>
  <c r="S13" i="5"/>
  <c r="S49" i="5"/>
  <c r="S42" i="5"/>
  <c r="S62" i="5"/>
  <c r="S48" i="5"/>
  <c r="S20" i="5"/>
  <c r="S66" i="5"/>
  <c r="S69" i="5"/>
  <c r="S22" i="5"/>
  <c r="S28" i="5"/>
  <c r="S36" i="5"/>
  <c r="S57" i="5"/>
  <c r="S59" i="5"/>
  <c r="S23" i="5"/>
  <c r="S63" i="5"/>
  <c r="S45" i="5"/>
  <c r="S61" i="5"/>
  <c r="N133" i="5"/>
  <c r="H1" i="11"/>
  <c r="M2" i="11"/>
  <c r="I34" i="9"/>
  <c r="Q310" i="9"/>
  <c r="I36" i="9"/>
  <c r="R312" i="9"/>
  <c r="Q312" i="9"/>
  <c r="I51" i="9"/>
  <c r="R327" i="9" s="1"/>
  <c r="Q327" i="9"/>
  <c r="I92" i="9"/>
  <c r="R368" i="9" s="1"/>
  <c r="I98" i="9"/>
  <c r="R374" i="9" s="1"/>
  <c r="Q374" i="9"/>
  <c r="I100" i="9"/>
  <c r="R376" i="9"/>
  <c r="Q376" i="9"/>
  <c r="Q371" i="8"/>
  <c r="I371" i="8"/>
  <c r="R371" i="8"/>
  <c r="I369" i="8"/>
  <c r="R369" i="8"/>
  <c r="Q369" i="8"/>
  <c r="Q367" i="8"/>
  <c r="I367" i="8"/>
  <c r="R367" i="8" s="1"/>
  <c r="Q363" i="8"/>
  <c r="I363" i="8"/>
  <c r="R363" i="8" s="1"/>
  <c r="I361" i="8"/>
  <c r="R361" i="8" s="1"/>
  <c r="Q361" i="8"/>
  <c r="Q359" i="8"/>
  <c r="I359" i="8"/>
  <c r="R359" i="8"/>
  <c r="Q355" i="8"/>
  <c r="I355" i="8"/>
  <c r="R355" i="8"/>
  <c r="I351" i="8"/>
  <c r="R351" i="8"/>
  <c r="Q351" i="8"/>
  <c r="Q350" i="8"/>
  <c r="I350" i="8"/>
  <c r="R350" i="8" s="1"/>
  <c r="I347" i="8"/>
  <c r="R347" i="8" s="1"/>
  <c r="Q343" i="8"/>
  <c r="I343" i="8"/>
  <c r="R343" i="8" s="1"/>
  <c r="Q342" i="8"/>
  <c r="I342" i="8"/>
  <c r="R342" i="8"/>
  <c r="Q339" i="8"/>
  <c r="I339" i="8"/>
  <c r="R339" i="8"/>
  <c r="I337" i="8"/>
  <c r="R337" i="8" s="1"/>
  <c r="Q337" i="8"/>
  <c r="Q335" i="8"/>
  <c r="I335" i="8"/>
  <c r="R335" i="8"/>
  <c r="Q334" i="8"/>
  <c r="I334" i="8"/>
  <c r="R334" i="8"/>
  <c r="Q331" i="8"/>
  <c r="I331" i="8"/>
  <c r="R331" i="8" s="1"/>
  <c r="Q329" i="8"/>
  <c r="I329" i="8"/>
  <c r="R329" i="8" s="1"/>
  <c r="I327" i="8"/>
  <c r="R327" i="8"/>
  <c r="Q327" i="8"/>
  <c r="Q323" i="8"/>
  <c r="I323" i="8"/>
  <c r="R323" i="8" s="1"/>
  <c r="Q321" i="8"/>
  <c r="I321" i="8"/>
  <c r="R321" i="8"/>
  <c r="I319" i="8"/>
  <c r="R319" i="8" s="1"/>
  <c r="Q319" i="8"/>
  <c r="I318" i="8"/>
  <c r="R318" i="8"/>
  <c r="Q318" i="8"/>
  <c r="Q315" i="8"/>
  <c r="I315" i="8"/>
  <c r="R315" i="8"/>
  <c r="Q313" i="8"/>
  <c r="I313" i="8"/>
  <c r="R313" i="8"/>
  <c r="I311" i="8"/>
  <c r="R311" i="8" s="1"/>
  <c r="Q311" i="8"/>
  <c r="Q310" i="8"/>
  <c r="I310" i="8"/>
  <c r="R310" i="8" s="1"/>
  <c r="I307" i="8"/>
  <c r="R307" i="8"/>
  <c r="Q305" i="8"/>
  <c r="I305" i="8"/>
  <c r="R305" i="8"/>
  <c r="Q303" i="8"/>
  <c r="I303" i="8"/>
  <c r="R303" i="8"/>
  <c r="I299" i="8"/>
  <c r="R299" i="8"/>
  <c r="Q299" i="8"/>
  <c r="Q298" i="8"/>
  <c r="I298" i="8"/>
  <c r="R298" i="8"/>
  <c r="Q296" i="8"/>
  <c r="I296" i="8"/>
  <c r="R296" i="8"/>
  <c r="Q294" i="8"/>
  <c r="I294" i="8"/>
  <c r="R294" i="8" s="1"/>
  <c r="I285" i="8"/>
  <c r="R285" i="8"/>
  <c r="Q285" i="8"/>
  <c r="Q281" i="8"/>
  <c r="I281" i="8"/>
  <c r="R281" i="8"/>
  <c r="Q278" i="8"/>
  <c r="C5" i="13"/>
  <c r="C5" i="1"/>
  <c r="A63" i="13"/>
  <c r="A63" i="1"/>
  <c r="C57" i="13"/>
  <c r="C57" i="1"/>
  <c r="C56" i="13"/>
  <c r="C56" i="1"/>
  <c r="B53" i="13"/>
  <c r="B53" i="1"/>
  <c r="C43" i="13"/>
  <c r="C43" i="1"/>
  <c r="B43" i="13"/>
  <c r="B43" i="1"/>
  <c r="B35" i="13"/>
  <c r="B35" i="1"/>
  <c r="C26" i="13"/>
  <c r="C26" i="1"/>
  <c r="C24" i="13"/>
  <c r="C24" i="1"/>
  <c r="A18" i="13"/>
  <c r="A18" i="1"/>
  <c r="B15" i="13"/>
  <c r="B15" i="1"/>
  <c r="B94" i="13"/>
  <c r="B94" i="1"/>
  <c r="C90" i="13"/>
  <c r="C90" i="1"/>
  <c r="C89" i="13"/>
  <c r="C89" i="1"/>
  <c r="B81" i="13"/>
  <c r="B81" i="1"/>
  <c r="B79" i="13"/>
  <c r="B79" i="1"/>
  <c r="B70" i="13"/>
  <c r="B70" i="1"/>
  <c r="B127" i="13"/>
  <c r="B127" i="1"/>
  <c r="C112" i="13"/>
  <c r="C112" i="1"/>
  <c r="C108" i="13"/>
  <c r="C108" i="1"/>
  <c r="C107" i="13"/>
  <c r="C107" i="1"/>
  <c r="B99" i="13"/>
  <c r="B99" i="1"/>
  <c r="C139" i="13"/>
  <c r="C139" i="1"/>
  <c r="A137" i="13"/>
  <c r="A137" i="1"/>
  <c r="H107" i="1"/>
  <c r="I107" i="1"/>
  <c r="J107" i="1"/>
  <c r="K107" i="1"/>
  <c r="M107" i="1"/>
  <c r="H103" i="1"/>
  <c r="I103" i="1"/>
  <c r="J103" i="1"/>
  <c r="K103" i="1"/>
  <c r="M103" i="1"/>
  <c r="H99" i="1"/>
  <c r="I99" i="1"/>
  <c r="J99" i="1"/>
  <c r="K99" i="1"/>
  <c r="M99" i="1"/>
  <c r="H91" i="1"/>
  <c r="I91" i="1"/>
  <c r="J91" i="1"/>
  <c r="K91" i="1"/>
  <c r="M91" i="1"/>
  <c r="H87" i="1"/>
  <c r="I87" i="1"/>
  <c r="J87" i="1"/>
  <c r="K87" i="1"/>
  <c r="M87" i="1"/>
  <c r="H83" i="1"/>
  <c r="I83" i="1"/>
  <c r="J83" i="1"/>
  <c r="K83" i="1"/>
  <c r="M83" i="1"/>
  <c r="H75" i="1"/>
  <c r="I75" i="1"/>
  <c r="J75" i="1"/>
  <c r="K75" i="1"/>
  <c r="M75" i="1"/>
  <c r="K71" i="1"/>
  <c r="M71" i="1"/>
  <c r="H67" i="1"/>
  <c r="I67" i="1"/>
  <c r="J67" i="1"/>
  <c r="K67" i="1"/>
  <c r="M67" i="1"/>
  <c r="H63" i="1"/>
  <c r="I63" i="1"/>
  <c r="J63" i="1"/>
  <c r="K63" i="1"/>
  <c r="M63" i="1"/>
  <c r="H59" i="1"/>
  <c r="I59" i="1"/>
  <c r="J59" i="1"/>
  <c r="K59" i="1"/>
  <c r="M59" i="1"/>
  <c r="I55" i="1"/>
  <c r="J55" i="1"/>
  <c r="K55" i="1"/>
  <c r="M55" i="1"/>
  <c r="I51" i="1"/>
  <c r="J51" i="1"/>
  <c r="K51" i="1"/>
  <c r="M51" i="1"/>
  <c r="I47" i="1"/>
  <c r="J47" i="1"/>
  <c r="K47" i="1"/>
  <c r="I43" i="1"/>
  <c r="K43" i="1"/>
  <c r="M43" i="1"/>
  <c r="L39" i="1"/>
  <c r="I39" i="1"/>
  <c r="K39" i="1"/>
  <c r="M39" i="1"/>
  <c r="I35" i="1"/>
  <c r="K35" i="1"/>
  <c r="M35" i="1"/>
  <c r="L31" i="1"/>
  <c r="I31" i="1"/>
  <c r="K31" i="1"/>
  <c r="M31" i="1"/>
  <c r="I27" i="1"/>
  <c r="K27" i="1"/>
  <c r="M27" i="1"/>
  <c r="I19" i="1"/>
  <c r="M19" i="1"/>
  <c r="H115" i="1"/>
  <c r="I115" i="1"/>
  <c r="J115" i="1"/>
  <c r="K115" i="1"/>
  <c r="M115" i="1"/>
  <c r="H123" i="1"/>
  <c r="I123" i="1"/>
  <c r="J123" i="1"/>
  <c r="K123" i="1"/>
  <c r="M123" i="1"/>
  <c r="H124" i="1"/>
  <c r="I124" i="1"/>
  <c r="K124" i="1"/>
  <c r="L124" i="1"/>
  <c r="M124" i="1"/>
  <c r="H131" i="1"/>
  <c r="I131" i="1"/>
  <c r="J131" i="1"/>
  <c r="K131" i="1"/>
  <c r="M131" i="1"/>
  <c r="J8" i="1"/>
  <c r="H8" i="1"/>
  <c r="I8" i="1"/>
  <c r="K8" i="1"/>
  <c r="M8" i="1"/>
  <c r="H9" i="1"/>
  <c r="I9" i="1"/>
  <c r="J9" i="1"/>
  <c r="K9" i="1"/>
  <c r="L9" i="1"/>
  <c r="M9" i="1"/>
  <c r="K10" i="1"/>
  <c r="L10" i="1"/>
  <c r="M10" i="1"/>
  <c r="I10" i="1"/>
  <c r="J16" i="1"/>
  <c r="H16" i="1"/>
  <c r="I16" i="1"/>
  <c r="K16" i="1"/>
  <c r="M16" i="1"/>
  <c r="H17" i="1"/>
  <c r="I17" i="1"/>
  <c r="J17" i="1"/>
  <c r="K17" i="1"/>
  <c r="L17" i="1"/>
  <c r="M17" i="1"/>
  <c r="K86" i="1"/>
  <c r="L86" i="1"/>
  <c r="I95" i="1"/>
  <c r="M95" i="1"/>
  <c r="H121" i="1"/>
  <c r="J121" i="1"/>
  <c r="L121" i="1"/>
  <c r="I121" i="1"/>
  <c r="K121" i="1"/>
  <c r="M121" i="1"/>
  <c r="M14" i="11"/>
  <c r="H14" i="11"/>
  <c r="L14" i="11"/>
  <c r="K14" i="11"/>
  <c r="J14" i="11"/>
  <c r="I14" i="11"/>
  <c r="M22" i="11"/>
  <c r="L22" i="11"/>
  <c r="I22" i="11"/>
  <c r="H35" i="11"/>
  <c r="M35" i="11"/>
  <c r="L35" i="11"/>
  <c r="K35" i="11"/>
  <c r="I35" i="11"/>
  <c r="K38" i="11"/>
  <c r="J38" i="11"/>
  <c r="M42" i="11"/>
  <c r="H42" i="11"/>
  <c r="L42" i="11"/>
  <c r="K42" i="11"/>
  <c r="J42" i="11"/>
  <c r="I42" i="11"/>
  <c r="M44" i="11"/>
  <c r="H44" i="11"/>
  <c r="L44" i="11"/>
  <c r="K44" i="11"/>
  <c r="J44" i="11"/>
  <c r="I44" i="11"/>
  <c r="M45" i="11"/>
  <c r="H45" i="11"/>
  <c r="L45" i="11"/>
  <c r="K45" i="11"/>
  <c r="J45" i="11"/>
  <c r="I45" i="11"/>
  <c r="M52" i="11"/>
  <c r="H52" i="11"/>
  <c r="L52" i="11"/>
  <c r="K52" i="11"/>
  <c r="J52" i="11"/>
  <c r="I52" i="11"/>
  <c r="M54" i="11"/>
  <c r="H54" i="11"/>
  <c r="L54" i="11"/>
  <c r="K54" i="11"/>
  <c r="J54" i="11"/>
  <c r="I54" i="11"/>
  <c r="M78" i="11"/>
  <c r="H78" i="11"/>
  <c r="L78" i="11"/>
  <c r="K78" i="11"/>
  <c r="J78" i="11"/>
  <c r="I78" i="11"/>
  <c r="M84" i="11"/>
  <c r="L84" i="11"/>
  <c r="J84" i="11"/>
  <c r="H86" i="11"/>
  <c r="L86" i="11"/>
  <c r="J86" i="11"/>
  <c r="I86" i="11"/>
  <c r="M88" i="11"/>
  <c r="H88" i="11"/>
  <c r="L88" i="11"/>
  <c r="K88" i="11"/>
  <c r="J88" i="11"/>
  <c r="I88" i="11"/>
  <c r="H94" i="11"/>
  <c r="L94" i="11"/>
  <c r="J94" i="11"/>
  <c r="I94" i="11"/>
  <c r="M96" i="11"/>
  <c r="H96" i="11"/>
  <c r="L96" i="11"/>
  <c r="K96" i="11"/>
  <c r="J96" i="11"/>
  <c r="I96" i="11"/>
  <c r="M101" i="11"/>
  <c r="H101" i="11"/>
  <c r="P101" i="11" s="1"/>
  <c r="Q101" i="11" s="1"/>
  <c r="R101" i="11" s="1"/>
  <c r="S101" i="11" s="1"/>
  <c r="L101" i="11"/>
  <c r="K101" i="11"/>
  <c r="J101" i="11"/>
  <c r="I101" i="11"/>
  <c r="M106" i="11"/>
  <c r="H106" i="11"/>
  <c r="L106" i="11"/>
  <c r="K106" i="11"/>
  <c r="J106" i="11"/>
  <c r="I106" i="11"/>
  <c r="M112" i="11"/>
  <c r="L112" i="11"/>
  <c r="K112" i="11"/>
  <c r="I112" i="11"/>
  <c r="M115" i="11"/>
  <c r="P115" i="11" s="1"/>
  <c r="Q115" i="11" s="1"/>
  <c r="R115" i="11" s="1"/>
  <c r="S115" i="11" s="1"/>
  <c r="H115" i="11"/>
  <c r="K115" i="11"/>
  <c r="J115" i="11"/>
  <c r="I115" i="11"/>
  <c r="M117" i="11"/>
  <c r="H117" i="11"/>
  <c r="L117" i="11"/>
  <c r="K117" i="11"/>
  <c r="J117" i="11"/>
  <c r="I117" i="11"/>
  <c r="H122" i="11"/>
  <c r="I122" i="11"/>
  <c r="M123" i="11"/>
  <c r="H123" i="11"/>
  <c r="K123" i="11"/>
  <c r="J123" i="11"/>
  <c r="I123" i="11"/>
  <c r="M124" i="11"/>
  <c r="P124" i="11" s="1"/>
  <c r="Q124" i="11" s="1"/>
  <c r="R124" i="11" s="1"/>
  <c r="S124" i="11" s="1"/>
  <c r="H124" i="11"/>
  <c r="L124" i="11"/>
  <c r="K124" i="11"/>
  <c r="J124" i="11"/>
  <c r="H68" i="11"/>
  <c r="L68" i="11"/>
  <c r="I68" i="11"/>
  <c r="M65" i="11"/>
  <c r="P65" i="11" s="1"/>
  <c r="Q65" i="11" s="1"/>
  <c r="R65" i="11" s="1"/>
  <c r="S65" i="11" s="1"/>
  <c r="H65" i="11"/>
  <c r="L65" i="11"/>
  <c r="K65" i="11"/>
  <c r="J65" i="11"/>
  <c r="I65" i="11"/>
  <c r="M60" i="11"/>
  <c r="H60" i="11"/>
  <c r="L60" i="11"/>
  <c r="K60" i="11"/>
  <c r="J60" i="11"/>
  <c r="I60" i="11"/>
  <c r="R66" i="5"/>
  <c r="R36" i="5"/>
  <c r="R26" i="5"/>
  <c r="R57" i="5"/>
  <c r="R25" i="5"/>
  <c r="R19" i="5"/>
  <c r="R62" i="5"/>
  <c r="R43" i="5"/>
  <c r="R35" i="5"/>
  <c r="R41" i="5"/>
  <c r="R69" i="5"/>
  <c r="R33" i="5"/>
  <c r="R61" i="5"/>
  <c r="R49" i="5"/>
  <c r="N135" i="5"/>
  <c r="N98" i="5"/>
  <c r="N87" i="5"/>
  <c r="N78" i="5"/>
  <c r="N138" i="5"/>
  <c r="N16" i="5"/>
  <c r="N14" i="5"/>
  <c r="N110" i="5"/>
  <c r="N88" i="5"/>
  <c r="N67" i="5"/>
  <c r="N122" i="5"/>
  <c r="N58" i="5"/>
  <c r="T58" i="5" s="1"/>
  <c r="U58" i="5" s="1"/>
  <c r="V58" i="5" s="1"/>
  <c r="N72" i="5"/>
  <c r="N47" i="5"/>
  <c r="N119" i="5"/>
  <c r="N79" i="5"/>
  <c r="N49" i="5"/>
  <c r="N120" i="5"/>
  <c r="N126" i="5"/>
  <c r="N63" i="5"/>
  <c r="N35" i="5"/>
  <c r="T35" i="5"/>
  <c r="U35" i="5" s="1"/>
  <c r="V35" i="5" s="1"/>
  <c r="N91" i="5"/>
  <c r="N62" i="5"/>
  <c r="T62" i="5"/>
  <c r="U62" i="5" s="1"/>
  <c r="V62" i="5"/>
  <c r="N46" i="5"/>
  <c r="N30" i="5"/>
  <c r="T30" i="5"/>
  <c r="U30" i="5" s="1"/>
  <c r="V30" i="5"/>
  <c r="N43" i="5"/>
  <c r="N86" i="5"/>
  <c r="T86" i="5" s="1"/>
  <c r="U86" i="5" s="1"/>
  <c r="V86" i="5" s="1"/>
  <c r="N80" i="5"/>
  <c r="N131" i="5"/>
  <c r="N115" i="5"/>
  <c r="N99" i="5"/>
  <c r="U99" i="5"/>
  <c r="V99" i="5" s="1"/>
  <c r="N22" i="5"/>
  <c r="T22" i="5"/>
  <c r="U22" i="5" s="1"/>
  <c r="V22" i="5"/>
  <c r="N137" i="5"/>
  <c r="N97" i="5"/>
  <c r="T97" i="5"/>
  <c r="U97" i="5" s="1"/>
  <c r="V97" i="5" s="1"/>
  <c r="N73" i="5"/>
  <c r="N68" i="5"/>
  <c r="N36" i="5"/>
  <c r="N20" i="5"/>
  <c r="N100" i="5"/>
  <c r="T100" i="5" s="1"/>
  <c r="U100" i="5" s="1"/>
  <c r="V100" i="5" s="1"/>
  <c r="N84" i="5"/>
  <c r="T84" i="5" s="1"/>
  <c r="U84" i="5" s="1"/>
  <c r="V84" i="5" s="1"/>
  <c r="N69" i="5"/>
  <c r="T69" i="5"/>
  <c r="U69" i="5"/>
  <c r="V69" i="5" s="1"/>
  <c r="N37" i="5"/>
  <c r="T37" i="5"/>
  <c r="U37" i="5" s="1"/>
  <c r="V37" i="5" s="1"/>
  <c r="N21" i="5"/>
  <c r="N17" i="5"/>
  <c r="N125" i="5"/>
  <c r="T125" i="5" s="1"/>
  <c r="U125" i="5" s="1"/>
  <c r="V125" i="5" s="1"/>
  <c r="N101" i="5"/>
  <c r="N93" i="5"/>
  <c r="T93" i="5"/>
  <c r="U93" i="5" s="1"/>
  <c r="V93" i="5" s="1"/>
  <c r="N56" i="5"/>
  <c r="N40" i="5"/>
  <c r="N32" i="5"/>
  <c r="J81" i="11"/>
  <c r="J113" i="11"/>
  <c r="J79" i="11"/>
  <c r="K85" i="11"/>
  <c r="J116" i="1"/>
  <c r="L134" i="1"/>
  <c r="L114" i="1"/>
  <c r="M136" i="1"/>
  <c r="I136" i="1"/>
  <c r="I28" i="1"/>
  <c r="L28" i="1"/>
  <c r="M60" i="1"/>
  <c r="H76" i="1"/>
  <c r="L76" i="1"/>
  <c r="L108" i="1"/>
  <c r="J135" i="1"/>
  <c r="I135" i="1"/>
  <c r="K127" i="1"/>
  <c r="J127" i="1"/>
  <c r="H127" i="1"/>
  <c r="H2" i="11"/>
  <c r="P78" i="11" s="1"/>
  <c r="Q78" i="11" s="1"/>
  <c r="R78" i="11" s="1"/>
  <c r="S78" i="11" s="1"/>
  <c r="D4" i="4"/>
  <c r="G4" i="4"/>
  <c r="H4" i="4"/>
  <c r="Q288" i="9"/>
  <c r="N115" i="9"/>
  <c r="O115" i="9" s="1"/>
  <c r="P115" i="9" s="1"/>
  <c r="N99" i="9"/>
  <c r="O99" i="9"/>
  <c r="P99" i="9" s="1"/>
  <c r="N96" i="9"/>
  <c r="O96" i="9"/>
  <c r="P96" i="9"/>
  <c r="N54" i="9"/>
  <c r="O54" i="9"/>
  <c r="P54" i="9"/>
  <c r="B56" i="1" s="1"/>
  <c r="N32" i="9"/>
  <c r="O32" i="9" s="1"/>
  <c r="P32" i="9" s="1"/>
  <c r="B34" i="13" s="1"/>
  <c r="N22" i="9"/>
  <c r="O22" i="9"/>
  <c r="P22" i="9" s="1"/>
  <c r="A31" i="1"/>
  <c r="A131" i="1"/>
  <c r="C97" i="1"/>
  <c r="K19" i="1"/>
  <c r="L59" i="1"/>
  <c r="L63" i="1"/>
  <c r="L67" i="1"/>
  <c r="L75" i="1"/>
  <c r="L83" i="1"/>
  <c r="L87" i="1"/>
  <c r="L91" i="1"/>
  <c r="L99" i="1"/>
  <c r="L103" i="1"/>
  <c r="L107" i="1"/>
  <c r="L115" i="1"/>
  <c r="L123" i="1"/>
  <c r="L131" i="1"/>
  <c r="K22" i="11"/>
  <c r="H84" i="11"/>
  <c r="L115" i="11"/>
  <c r="L123" i="11"/>
  <c r="I124" i="11"/>
  <c r="J68" i="11"/>
  <c r="B34" i="1"/>
  <c r="B56" i="13"/>
  <c r="P116" i="11"/>
  <c r="Q116" i="11" s="1"/>
  <c r="R116" i="11" s="1"/>
  <c r="S116" i="11" s="1"/>
  <c r="P20" i="11"/>
  <c r="Q20" i="11"/>
  <c r="R20" i="11" s="1"/>
  <c r="S20" i="11" s="1"/>
  <c r="P125" i="11"/>
  <c r="Q125" i="11" s="1"/>
  <c r="R125" i="11" s="1"/>
  <c r="S125" i="11" s="1"/>
  <c r="P68" i="11"/>
  <c r="Q68" i="11" s="1"/>
  <c r="R68" i="11" s="1"/>
  <c r="S68" i="11" s="1"/>
  <c r="P84" i="11"/>
  <c r="Q84" i="11" s="1"/>
  <c r="R84" i="11" s="1"/>
  <c r="S84" i="11" s="1"/>
  <c r="P44" i="11"/>
  <c r="Q44" i="11" s="1"/>
  <c r="R44" i="11" s="1"/>
  <c r="S44" i="11" s="1"/>
  <c r="P42" i="11"/>
  <c r="Q42" i="11" s="1"/>
  <c r="R42" i="11" s="1"/>
  <c r="S42" i="11" s="1"/>
  <c r="J38" i="59" l="1"/>
  <c r="K10" i="60"/>
  <c r="L10" i="60" s="1"/>
  <c r="K30" i="60"/>
  <c r="L30" i="60" s="1"/>
  <c r="J41" i="58"/>
  <c r="J6" i="52"/>
  <c r="K18" i="60"/>
  <c r="L18" i="60" s="1"/>
  <c r="J42" i="60"/>
  <c r="K33" i="58"/>
  <c r="L33" i="58" s="1"/>
  <c r="K28" i="56"/>
  <c r="L28" i="56" s="1"/>
  <c r="J25" i="58"/>
  <c r="J16" i="56"/>
  <c r="K20" i="56"/>
  <c r="L20" i="56" s="1"/>
  <c r="K43" i="54"/>
  <c r="L43" i="54" s="1"/>
  <c r="J39" i="54"/>
  <c r="J6" i="60"/>
  <c r="J7" i="54"/>
  <c r="K31" i="54"/>
  <c r="L31" i="54" s="1"/>
  <c r="J9" i="58"/>
  <c r="K20" i="60"/>
  <c r="L20" i="60" s="1"/>
  <c r="K28" i="51"/>
  <c r="L28" i="51" s="1"/>
  <c r="J40" i="60"/>
  <c r="J31" i="58"/>
  <c r="K29" i="54"/>
  <c r="L29" i="54" s="1"/>
  <c r="K11" i="58"/>
  <c r="L11" i="58" s="1"/>
  <c r="J16" i="60"/>
  <c r="K24" i="60"/>
  <c r="L24" i="60" s="1"/>
  <c r="K39" i="58"/>
  <c r="L39" i="58" s="1"/>
  <c r="K14" i="56"/>
  <c r="L14" i="56" s="1"/>
  <c r="J36" i="60"/>
  <c r="J16" i="59"/>
  <c r="J32" i="60"/>
  <c r="K7" i="58"/>
  <c r="L7" i="58" s="1"/>
  <c r="K6" i="56"/>
  <c r="L6" i="56" s="1"/>
  <c r="K36" i="59"/>
  <c r="L36" i="59" s="1"/>
  <c r="J8" i="60"/>
  <c r="K31" i="57"/>
  <c r="L31" i="57" s="1"/>
  <c r="K18" i="56"/>
  <c r="L18" i="56" s="1"/>
  <c r="J12" i="60"/>
  <c r="K30" i="56"/>
  <c r="L30" i="56" s="1"/>
  <c r="J26" i="56"/>
  <c r="J30" i="55"/>
  <c r="K22" i="56"/>
  <c r="L22" i="56" s="1"/>
  <c r="J20" i="59"/>
  <c r="K25" i="54"/>
  <c r="L25" i="54" s="1"/>
  <c r="B102" i="1"/>
  <c r="B102" i="13"/>
  <c r="T43" i="5"/>
  <c r="U43" i="5" s="1"/>
  <c r="V43" i="5" s="1"/>
  <c r="B69" i="13"/>
  <c r="B69" i="1"/>
  <c r="B118" i="1"/>
  <c r="B118" i="13"/>
  <c r="P94" i="1"/>
  <c r="Q94" i="1" s="1"/>
  <c r="R94" i="1" s="1"/>
  <c r="S94" i="1" s="1"/>
  <c r="P51" i="1"/>
  <c r="Q51" i="1" s="1"/>
  <c r="R51" i="1" s="1"/>
  <c r="S51" i="1" s="1"/>
  <c r="B113" i="13"/>
  <c r="B113" i="1"/>
  <c r="Q43" i="5"/>
  <c r="P43" i="5"/>
  <c r="R128" i="3"/>
  <c r="Q34" i="5"/>
  <c r="P34" i="5"/>
  <c r="T16" i="5"/>
  <c r="U16" i="5" s="1"/>
  <c r="V16" i="5" s="1"/>
  <c r="P88" i="11"/>
  <c r="Q88" i="11" s="1"/>
  <c r="R88" i="11" s="1"/>
  <c r="S88" i="11" s="1"/>
  <c r="P138" i="1"/>
  <c r="Q138" i="1" s="1"/>
  <c r="R138" i="1" s="1"/>
  <c r="S138" i="1" s="1"/>
  <c r="A107" i="13"/>
  <c r="A107" i="1"/>
  <c r="A68" i="1"/>
  <c r="A68" i="13"/>
  <c r="B32" i="13"/>
  <c r="B32" i="1"/>
  <c r="A61" i="1"/>
  <c r="A61" i="13"/>
  <c r="B25" i="13"/>
  <c r="B25" i="1"/>
  <c r="AD127" i="1"/>
  <c r="J82" i="5"/>
  <c r="R82" i="5" s="1"/>
  <c r="K82" i="5"/>
  <c r="I82" i="5"/>
  <c r="Q82" i="5" s="1"/>
  <c r="F82" i="5"/>
  <c r="H82" i="5"/>
  <c r="G82" i="5"/>
  <c r="B117" i="1"/>
  <c r="B117" i="13"/>
  <c r="B112" i="13"/>
  <c r="B112" i="1"/>
  <c r="Q84" i="3"/>
  <c r="P70" i="1"/>
  <c r="Q70" i="1" s="1"/>
  <c r="R70" i="1" s="1"/>
  <c r="S70" i="1" s="1"/>
  <c r="B26" i="1"/>
  <c r="B26" i="13"/>
  <c r="X127" i="1"/>
  <c r="Y4" i="1"/>
  <c r="X126" i="1"/>
  <c r="B98" i="13"/>
  <c r="B98" i="1"/>
  <c r="P9" i="11"/>
  <c r="Q9" i="11" s="1"/>
  <c r="R9" i="11" s="1"/>
  <c r="S9" i="11" s="1"/>
  <c r="A116" i="13"/>
  <c r="A116" i="1"/>
  <c r="B9" i="13"/>
  <c r="B9" i="1"/>
  <c r="A121" i="13"/>
  <c r="A121" i="1"/>
  <c r="B59" i="13"/>
  <c r="B59" i="1"/>
  <c r="B100" i="1"/>
  <c r="B100" i="13"/>
  <c r="B4" i="13"/>
  <c r="B4" i="1"/>
  <c r="AC143" i="3"/>
  <c r="B75" i="13"/>
  <c r="B75" i="1"/>
  <c r="K71" i="3"/>
  <c r="I71" i="3"/>
  <c r="Q71" i="3" s="1"/>
  <c r="J71" i="3"/>
  <c r="H71" i="3"/>
  <c r="F71" i="3"/>
  <c r="G71" i="3"/>
  <c r="T20" i="5"/>
  <c r="U20" i="5" s="1"/>
  <c r="V20" i="5" s="1"/>
  <c r="P99" i="1"/>
  <c r="Q99" i="1" s="1"/>
  <c r="R99" i="1" s="1"/>
  <c r="S99" i="1" s="1"/>
  <c r="Q36" i="5"/>
  <c r="T36" i="5" s="1"/>
  <c r="U36" i="5" s="1"/>
  <c r="V36" i="5" s="1"/>
  <c r="P36" i="5"/>
  <c r="C96" i="13"/>
  <c r="C96" i="1"/>
  <c r="C85" i="13"/>
  <c r="C85" i="1"/>
  <c r="B106" i="1"/>
  <c r="B106" i="13"/>
  <c r="P7" i="11"/>
  <c r="Q7" i="11" s="1"/>
  <c r="R7" i="11" s="1"/>
  <c r="S7" i="11" s="1"/>
  <c r="P35" i="11"/>
  <c r="Q35" i="11" s="1"/>
  <c r="R35" i="11" s="1"/>
  <c r="S35" i="11" s="1"/>
  <c r="P10" i="11"/>
  <c r="Q10" i="11" s="1"/>
  <c r="R10" i="11" s="1"/>
  <c r="S10" i="11" s="1"/>
  <c r="P123" i="11"/>
  <c r="Q123" i="11" s="1"/>
  <c r="R123" i="11" s="1"/>
  <c r="S123" i="11" s="1"/>
  <c r="P54" i="11"/>
  <c r="Q54" i="11" s="1"/>
  <c r="R54" i="11" s="1"/>
  <c r="S54" i="11" s="1"/>
  <c r="P60" i="11"/>
  <c r="Q60" i="11" s="1"/>
  <c r="R60" i="11" s="1"/>
  <c r="S60" i="11" s="1"/>
  <c r="P29" i="11"/>
  <c r="Q29" i="11" s="1"/>
  <c r="R29" i="11" s="1"/>
  <c r="S29" i="11" s="1"/>
  <c r="P53" i="11"/>
  <c r="Q53" i="11" s="1"/>
  <c r="R53" i="11" s="1"/>
  <c r="S53" i="11" s="1"/>
  <c r="P16" i="11"/>
  <c r="Q16" i="11" s="1"/>
  <c r="R16" i="11" s="1"/>
  <c r="S16" i="11" s="1"/>
  <c r="P86" i="11"/>
  <c r="Q86" i="11" s="1"/>
  <c r="R86" i="11" s="1"/>
  <c r="S86" i="11" s="1"/>
  <c r="P59" i="11"/>
  <c r="Q59" i="11" s="1"/>
  <c r="R59" i="11" s="1"/>
  <c r="S59" i="11" s="1"/>
  <c r="P122" i="11"/>
  <c r="Q122" i="11" s="1"/>
  <c r="R122" i="11" s="1"/>
  <c r="S122" i="11" s="1"/>
  <c r="P83" i="11"/>
  <c r="Q83" i="11" s="1"/>
  <c r="R83" i="11" s="1"/>
  <c r="S83" i="11" s="1"/>
  <c r="P103" i="11"/>
  <c r="Q103" i="11" s="1"/>
  <c r="R103" i="11" s="1"/>
  <c r="S103" i="11" s="1"/>
  <c r="P38" i="11"/>
  <c r="Q38" i="11" s="1"/>
  <c r="R38" i="11" s="1"/>
  <c r="S38" i="11" s="1"/>
  <c r="P69" i="11"/>
  <c r="Q69" i="11" s="1"/>
  <c r="R69" i="11" s="1"/>
  <c r="S69" i="11" s="1"/>
  <c r="P22" i="11"/>
  <c r="Q22" i="11" s="1"/>
  <c r="R22" i="11" s="1"/>
  <c r="S22" i="11" s="1"/>
  <c r="P105" i="11"/>
  <c r="Q105" i="11" s="1"/>
  <c r="R105" i="11" s="1"/>
  <c r="S105" i="11" s="1"/>
  <c r="P90" i="11"/>
  <c r="Q90" i="11" s="1"/>
  <c r="R90" i="11" s="1"/>
  <c r="S90" i="11" s="1"/>
  <c r="P112" i="11"/>
  <c r="Q112" i="11" s="1"/>
  <c r="R112" i="11" s="1"/>
  <c r="S112" i="11" s="1"/>
  <c r="P106" i="11"/>
  <c r="Q106" i="11" s="1"/>
  <c r="R106" i="11" s="1"/>
  <c r="S106" i="11" s="1"/>
  <c r="P74" i="11"/>
  <c r="Q74" i="11" s="1"/>
  <c r="R74" i="11" s="1"/>
  <c r="S74" i="11" s="1"/>
  <c r="P5" i="11"/>
  <c r="Q5" i="11" s="1"/>
  <c r="R5" i="11" s="1"/>
  <c r="S5" i="11" s="1"/>
  <c r="B101" i="1"/>
  <c r="B101" i="13"/>
  <c r="P94" i="11"/>
  <c r="Q94" i="11" s="1"/>
  <c r="R94" i="11" s="1"/>
  <c r="S94" i="11" s="1"/>
  <c r="P14" i="11"/>
  <c r="Q14" i="11" s="1"/>
  <c r="R14" i="11" s="1"/>
  <c r="S14" i="11" s="1"/>
  <c r="A60" i="1"/>
  <c r="A60" i="13"/>
  <c r="C124" i="13"/>
  <c r="C124" i="1"/>
  <c r="B61" i="1"/>
  <c r="B61" i="13"/>
  <c r="B54" i="13"/>
  <c r="B54" i="1"/>
  <c r="AD142" i="3"/>
  <c r="S11" i="5"/>
  <c r="P37" i="5"/>
  <c r="I117" i="5"/>
  <c r="K117" i="5"/>
  <c r="S117" i="5" s="1"/>
  <c r="H117" i="5"/>
  <c r="P117" i="5" s="1"/>
  <c r="J117" i="5"/>
  <c r="G117" i="5"/>
  <c r="F117" i="5"/>
  <c r="F107" i="5"/>
  <c r="I107" i="5"/>
  <c r="J107" i="5"/>
  <c r="R107" i="5" s="1"/>
  <c r="H107" i="5"/>
  <c r="G107" i="5"/>
  <c r="O107" i="5" s="1"/>
  <c r="K107" i="5"/>
  <c r="L6" i="7"/>
  <c r="P6" i="7"/>
  <c r="C6" i="13"/>
  <c r="C6" i="1"/>
  <c r="P63" i="1"/>
  <c r="Q63" i="1" s="1"/>
  <c r="R63" i="1" s="1"/>
  <c r="S63" i="1" s="1"/>
  <c r="K20" i="1"/>
  <c r="H20" i="1"/>
  <c r="M20" i="1"/>
  <c r="B111" i="1"/>
  <c r="B111" i="13"/>
  <c r="Q63" i="5"/>
  <c r="T63" i="5" s="1"/>
  <c r="U63" i="5" s="1"/>
  <c r="V63" i="5" s="1"/>
  <c r="R63" i="5"/>
  <c r="B124" i="13"/>
  <c r="B124" i="1"/>
  <c r="R56" i="5"/>
  <c r="S56" i="5"/>
  <c r="B41" i="13"/>
  <c r="B41" i="1"/>
  <c r="B24" i="1"/>
  <c r="B24" i="13"/>
  <c r="P75" i="11"/>
  <c r="Q75" i="11" s="1"/>
  <c r="R75" i="11" s="1"/>
  <c r="S75" i="11" s="1"/>
  <c r="P52" i="11"/>
  <c r="Q52" i="11" s="1"/>
  <c r="R52" i="11" s="1"/>
  <c r="S52" i="11" s="1"/>
  <c r="P45" i="11"/>
  <c r="Q45" i="11" s="1"/>
  <c r="R45" i="11" s="1"/>
  <c r="S45" i="11" s="1"/>
  <c r="T28" i="5"/>
  <c r="U28" i="5" s="1"/>
  <c r="V28" i="5" s="1"/>
  <c r="P51" i="11"/>
  <c r="Q51" i="11" s="1"/>
  <c r="R51" i="11" s="1"/>
  <c r="P60" i="1"/>
  <c r="Q60" i="1" s="1"/>
  <c r="R60" i="1" s="1"/>
  <c r="S60" i="1" s="1"/>
  <c r="J78" i="1"/>
  <c r="M78" i="1"/>
  <c r="I78" i="1"/>
  <c r="H78" i="1"/>
  <c r="K78" i="1"/>
  <c r="L78" i="1"/>
  <c r="C134" i="1"/>
  <c r="C134" i="13"/>
  <c r="C72" i="13"/>
  <c r="C72" i="1"/>
  <c r="B52" i="13"/>
  <c r="B52" i="1"/>
  <c r="B36" i="13"/>
  <c r="B36" i="1"/>
  <c r="Q124" i="3"/>
  <c r="R124" i="3"/>
  <c r="K67" i="3"/>
  <c r="I67" i="3"/>
  <c r="F67" i="3"/>
  <c r="H67" i="3"/>
  <c r="J67" i="3"/>
  <c r="R67" i="3" s="1"/>
  <c r="G67" i="3"/>
  <c r="AC141" i="3"/>
  <c r="P28" i="7"/>
  <c r="L28" i="7"/>
  <c r="J27" i="11"/>
  <c r="M27" i="11"/>
  <c r="P27" i="11" s="1"/>
  <c r="Q27" i="11" s="1"/>
  <c r="R27" i="11" s="1"/>
  <c r="S27" i="11" s="1"/>
  <c r="L27" i="11"/>
  <c r="I27" i="11"/>
  <c r="B68" i="13"/>
  <c r="B68" i="1"/>
  <c r="P50" i="5"/>
  <c r="F120" i="3"/>
  <c r="J120" i="3"/>
  <c r="R120" i="3" s="1"/>
  <c r="H120" i="3"/>
  <c r="I120" i="3"/>
  <c r="G120" i="3"/>
  <c r="F101" i="3"/>
  <c r="G101" i="3"/>
  <c r="I101" i="3"/>
  <c r="K101" i="3"/>
  <c r="H101" i="3"/>
  <c r="J101" i="3"/>
  <c r="R101" i="3" s="1"/>
  <c r="Q140" i="5"/>
  <c r="S124" i="5"/>
  <c r="R124" i="5"/>
  <c r="Q348" i="8"/>
  <c r="I348" i="8"/>
  <c r="R348" i="8" s="1"/>
  <c r="L33" i="1"/>
  <c r="H33" i="1"/>
  <c r="J33" i="1"/>
  <c r="K33" i="1"/>
  <c r="C17" i="13"/>
  <c r="C17" i="1"/>
  <c r="A95" i="1"/>
  <c r="A95" i="13"/>
  <c r="Q40" i="5"/>
  <c r="T40" i="5" s="1"/>
  <c r="U40" i="5" s="1"/>
  <c r="V40" i="5" s="1"/>
  <c r="Q92" i="3"/>
  <c r="F127" i="3"/>
  <c r="I127" i="3"/>
  <c r="J127" i="3"/>
  <c r="R127" i="3" s="1"/>
  <c r="G127" i="3"/>
  <c r="K127" i="3"/>
  <c r="H127" i="3"/>
  <c r="H17" i="3"/>
  <c r="J17" i="3"/>
  <c r="F17" i="3"/>
  <c r="G17" i="3"/>
  <c r="R140" i="5"/>
  <c r="S140" i="5"/>
  <c r="L40" i="8"/>
  <c r="M40" i="8" s="1"/>
  <c r="A42" i="11" s="1"/>
  <c r="N40" i="8"/>
  <c r="O40" i="8" s="1"/>
  <c r="P40" i="8" s="1"/>
  <c r="B42" i="11" s="1"/>
  <c r="Q40" i="8"/>
  <c r="R40" i="8" s="1"/>
  <c r="C42" i="11" s="1"/>
  <c r="B130" i="13"/>
  <c r="B130" i="1"/>
  <c r="J45" i="1"/>
  <c r="H45" i="1"/>
  <c r="I45" i="1"/>
  <c r="K45" i="1"/>
  <c r="A11" i="1"/>
  <c r="A11" i="13"/>
  <c r="C64" i="13"/>
  <c r="C64" i="1"/>
  <c r="B103" i="13"/>
  <c r="B103" i="1"/>
  <c r="Q89" i="3"/>
  <c r="K120" i="3"/>
  <c r="G82" i="3"/>
  <c r="I82" i="3"/>
  <c r="Q82" i="3" s="1"/>
  <c r="J82" i="3"/>
  <c r="K82" i="3"/>
  <c r="F82" i="3"/>
  <c r="H82" i="3"/>
  <c r="J48" i="3"/>
  <c r="G48" i="3"/>
  <c r="I48" i="3"/>
  <c r="Q48" i="3" s="1"/>
  <c r="F48" i="3"/>
  <c r="H48" i="3"/>
  <c r="K48" i="3"/>
  <c r="H16" i="3"/>
  <c r="K16" i="3"/>
  <c r="J16" i="3"/>
  <c r="R16" i="3" s="1"/>
  <c r="F16" i="3"/>
  <c r="G16" i="3"/>
  <c r="I16" i="3"/>
  <c r="Q16" i="3" s="1"/>
  <c r="AD143" i="5"/>
  <c r="AD141" i="5"/>
  <c r="I68" i="8"/>
  <c r="R344" i="8" s="1"/>
  <c r="Q344" i="8"/>
  <c r="Q306" i="8"/>
  <c r="I306" i="8"/>
  <c r="R306" i="8" s="1"/>
  <c r="L2" i="8"/>
  <c r="M2" i="8" s="1"/>
  <c r="A4" i="11" s="1"/>
  <c r="N2" i="8"/>
  <c r="O2" i="8" s="1"/>
  <c r="P2" i="8" s="1"/>
  <c r="B4" i="11" s="1"/>
  <c r="Q14" i="8"/>
  <c r="R14" i="8" s="1"/>
  <c r="C16" i="11" s="1"/>
  <c r="N14" i="8"/>
  <c r="O14" i="8" s="1"/>
  <c r="P14" i="8" s="1"/>
  <c r="B16" i="11" s="1"/>
  <c r="L14" i="8"/>
  <c r="M14" i="8" s="1"/>
  <c r="A16" i="11" s="1"/>
  <c r="N13" i="5"/>
  <c r="N140" i="5"/>
  <c r="T140" i="5" s="1"/>
  <c r="U140" i="5" s="1"/>
  <c r="V140" i="5" s="1"/>
  <c r="N7" i="5"/>
  <c r="T7" i="5" s="1"/>
  <c r="U7" i="5" s="1"/>
  <c r="V7" i="5" s="1"/>
  <c r="N96" i="5"/>
  <c r="N19" i="5"/>
  <c r="T19" i="5" s="1"/>
  <c r="U19" i="5" s="1"/>
  <c r="V19" i="5" s="1"/>
  <c r="N41" i="5"/>
  <c r="T41" i="5" s="1"/>
  <c r="U41" i="5" s="1"/>
  <c r="V41" i="5" s="1"/>
  <c r="N10" i="5"/>
  <c r="T10" i="5" s="1"/>
  <c r="U10" i="5" s="1"/>
  <c r="V10" i="5" s="1"/>
  <c r="R48" i="5"/>
  <c r="Q353" i="8"/>
  <c r="S64" i="5"/>
  <c r="S58" i="5"/>
  <c r="S97" i="5"/>
  <c r="S104" i="5"/>
  <c r="N94" i="5"/>
  <c r="N127" i="5"/>
  <c r="I33" i="1"/>
  <c r="M45" i="1"/>
  <c r="T89" i="5"/>
  <c r="U89" i="5" s="1"/>
  <c r="V89" i="5" s="1"/>
  <c r="B104" i="13"/>
  <c r="A9" i="1"/>
  <c r="A9" i="13"/>
  <c r="C18" i="1"/>
  <c r="C18" i="13"/>
  <c r="B31" i="13"/>
  <c r="B11" i="1"/>
  <c r="A20" i="13"/>
  <c r="A78" i="13"/>
  <c r="A78" i="1"/>
  <c r="B120" i="1"/>
  <c r="A133" i="13"/>
  <c r="C87" i="13"/>
  <c r="C87" i="1"/>
  <c r="I17" i="3"/>
  <c r="Q17" i="3" s="1"/>
  <c r="O65" i="5"/>
  <c r="Q59" i="3"/>
  <c r="Q83" i="3"/>
  <c r="Q57" i="5"/>
  <c r="Q77" i="3"/>
  <c r="F140" i="3"/>
  <c r="J140" i="3"/>
  <c r="R140" i="3" s="1"/>
  <c r="I140" i="3"/>
  <c r="Q140" i="3" s="1"/>
  <c r="H140" i="3"/>
  <c r="G140" i="3"/>
  <c r="K140" i="3"/>
  <c r="H55" i="3"/>
  <c r="F55" i="3"/>
  <c r="I55" i="3"/>
  <c r="Q55" i="3" s="1"/>
  <c r="G55" i="3"/>
  <c r="J55" i="3"/>
  <c r="J26" i="3"/>
  <c r="R26" i="3" s="1"/>
  <c r="F26" i="3"/>
  <c r="K26" i="3"/>
  <c r="H26" i="3"/>
  <c r="Q26" i="3" s="1"/>
  <c r="J2" i="3"/>
  <c r="J3" i="3" s="1"/>
  <c r="R107" i="3" s="1"/>
  <c r="H67" i="5"/>
  <c r="K67" i="5"/>
  <c r="J67" i="5"/>
  <c r="F67" i="5"/>
  <c r="I67" i="5"/>
  <c r="Q67" i="5" s="1"/>
  <c r="T67" i="5" s="1"/>
  <c r="U67" i="5" s="1"/>
  <c r="V67" i="5" s="1"/>
  <c r="G67" i="5"/>
  <c r="O67" i="5" s="1"/>
  <c r="J46" i="5"/>
  <c r="R46" i="5" s="1"/>
  <c r="G46" i="5"/>
  <c r="I46" i="5"/>
  <c r="F46" i="5"/>
  <c r="K46" i="5"/>
  <c r="S46" i="5" s="1"/>
  <c r="H46" i="5"/>
  <c r="P46" i="5" s="1"/>
  <c r="J38" i="5"/>
  <c r="G38" i="5"/>
  <c r="O38" i="5" s="1"/>
  <c r="I38" i="5"/>
  <c r="Q38" i="5" s="1"/>
  <c r="H38" i="5"/>
  <c r="F38" i="5"/>
  <c r="J31" i="5"/>
  <c r="I31" i="5"/>
  <c r="Q31" i="5" s="1"/>
  <c r="F31" i="5"/>
  <c r="K31" i="5"/>
  <c r="S31" i="5" s="1"/>
  <c r="G31" i="5"/>
  <c r="Q16" i="5"/>
  <c r="R16" i="5"/>
  <c r="AL144" i="3"/>
  <c r="L12" i="7"/>
  <c r="P12" i="7"/>
  <c r="I4" i="9"/>
  <c r="R280" i="9" s="1"/>
  <c r="H135" i="1"/>
  <c r="L135" i="1"/>
  <c r="M135" i="1"/>
  <c r="K135" i="1"/>
  <c r="C122" i="13"/>
  <c r="C122" i="1"/>
  <c r="A23" i="13"/>
  <c r="A23" i="1"/>
  <c r="R42" i="4"/>
  <c r="S42" i="4" s="1"/>
  <c r="R43" i="4"/>
  <c r="S43" i="4" s="1"/>
  <c r="C22" i="13"/>
  <c r="C22" i="1"/>
  <c r="B55" i="13"/>
  <c r="B55" i="1"/>
  <c r="Q28" i="5"/>
  <c r="R28" i="5"/>
  <c r="Q125" i="3"/>
  <c r="I14" i="9"/>
  <c r="Q290" i="9"/>
  <c r="P115" i="1"/>
  <c r="Q115" i="1" s="1"/>
  <c r="R115" i="1" s="1"/>
  <c r="S115" i="1" s="1"/>
  <c r="P30" i="1"/>
  <c r="Q30" i="1" s="1"/>
  <c r="R30" i="1" s="1"/>
  <c r="S30" i="1" s="1"/>
  <c r="C21" i="1"/>
  <c r="C21" i="13"/>
  <c r="B114" i="1"/>
  <c r="B114" i="13"/>
  <c r="P117" i="11"/>
  <c r="Q117" i="11" s="1"/>
  <c r="R117" i="11" s="1"/>
  <c r="S117" i="11" s="1"/>
  <c r="P96" i="11"/>
  <c r="Q96" i="11" s="1"/>
  <c r="R96" i="11" s="1"/>
  <c r="S96" i="11" s="1"/>
  <c r="P121" i="1"/>
  <c r="Q121" i="1" s="1"/>
  <c r="R121" i="1" s="1"/>
  <c r="S121" i="1" s="1"/>
  <c r="S86" i="5"/>
  <c r="S8" i="5"/>
  <c r="S108" i="5"/>
  <c r="S109" i="5"/>
  <c r="S55" i="5"/>
  <c r="S51" i="5"/>
  <c r="S34" i="5"/>
  <c r="S80" i="5"/>
  <c r="S91" i="5"/>
  <c r="S25" i="5"/>
  <c r="S134" i="5"/>
  <c r="S54" i="5"/>
  <c r="S52" i="5"/>
  <c r="S21" i="5"/>
  <c r="S128" i="5"/>
  <c r="S118" i="5"/>
  <c r="S74" i="5"/>
  <c r="S138" i="5"/>
  <c r="S19" i="5"/>
  <c r="S35" i="5"/>
  <c r="S41" i="5"/>
  <c r="P52" i="1"/>
  <c r="Q52" i="1" s="1"/>
  <c r="R52" i="1" s="1"/>
  <c r="S52" i="1" s="1"/>
  <c r="R70" i="3"/>
  <c r="L111" i="11"/>
  <c r="H111" i="11"/>
  <c r="M111" i="11"/>
  <c r="J111" i="11"/>
  <c r="K111" i="11"/>
  <c r="J51" i="11"/>
  <c r="I51" i="11"/>
  <c r="H51" i="11"/>
  <c r="K32" i="11"/>
  <c r="L32" i="11"/>
  <c r="J32" i="11"/>
  <c r="M32" i="11"/>
  <c r="P32" i="11" s="1"/>
  <c r="Q32" i="11" s="1"/>
  <c r="R32" i="11" s="1"/>
  <c r="S32" i="11" s="1"/>
  <c r="I32" i="11"/>
  <c r="H42" i="1"/>
  <c r="J42" i="1"/>
  <c r="K42" i="1"/>
  <c r="L42" i="1"/>
  <c r="M42" i="1"/>
  <c r="W30" i="8"/>
  <c r="B85" i="13"/>
  <c r="B85" i="1"/>
  <c r="B135" i="1"/>
  <c r="B135" i="13"/>
  <c r="C47" i="13"/>
  <c r="C47" i="1"/>
  <c r="Q412" i="8"/>
  <c r="B12" i="13"/>
  <c r="B12" i="1"/>
  <c r="Q2" i="8"/>
  <c r="R2" i="8" s="1"/>
  <c r="C4" i="11" s="1"/>
  <c r="B44" i="1"/>
  <c r="B44" i="13"/>
  <c r="B66" i="13"/>
  <c r="B66" i="1"/>
  <c r="A45" i="13"/>
  <c r="A45" i="1"/>
  <c r="C92" i="13"/>
  <c r="C92" i="1"/>
  <c r="Q51" i="5"/>
  <c r="P51" i="5"/>
  <c r="K17" i="3"/>
  <c r="Q21" i="3"/>
  <c r="S26" i="5"/>
  <c r="K134" i="3"/>
  <c r="F134" i="3"/>
  <c r="I134" i="3"/>
  <c r="Q134" i="3" s="1"/>
  <c r="J134" i="3"/>
  <c r="Q50" i="3"/>
  <c r="G3" i="3"/>
  <c r="Q104" i="3"/>
  <c r="Q122" i="3"/>
  <c r="Q76" i="3"/>
  <c r="Q49" i="3"/>
  <c r="Q110" i="3"/>
  <c r="Q108" i="3"/>
  <c r="Q69" i="3"/>
  <c r="Q53" i="3"/>
  <c r="Q62" i="3"/>
  <c r="Q118" i="3"/>
  <c r="Q85" i="3"/>
  <c r="Q79" i="3"/>
  <c r="P59" i="3"/>
  <c r="P65" i="3"/>
  <c r="Q18" i="3"/>
  <c r="Q29" i="3"/>
  <c r="Q27" i="3"/>
  <c r="P103" i="3"/>
  <c r="R99" i="5"/>
  <c r="P115" i="5"/>
  <c r="G113" i="5"/>
  <c r="F113" i="5"/>
  <c r="I113" i="5"/>
  <c r="Q113" i="5" s="1"/>
  <c r="H113" i="5"/>
  <c r="K113" i="5"/>
  <c r="J113" i="5"/>
  <c r="S72" i="5"/>
  <c r="AD33" i="5"/>
  <c r="AD142" i="5" s="1"/>
  <c r="AC143" i="5"/>
  <c r="AC144" i="5"/>
  <c r="AC142" i="5"/>
  <c r="H40" i="7"/>
  <c r="P23" i="7"/>
  <c r="L23" i="7"/>
  <c r="L33" i="7"/>
  <c r="P33" i="7"/>
  <c r="L38" i="7"/>
  <c r="P38" i="7"/>
  <c r="C94" i="13"/>
  <c r="C94" i="1"/>
  <c r="B21" i="13"/>
  <c r="B21" i="1"/>
  <c r="K36" i="1"/>
  <c r="J36" i="1"/>
  <c r="I101" i="1"/>
  <c r="K101" i="1"/>
  <c r="L101" i="1"/>
  <c r="F137" i="5"/>
  <c r="K137" i="5"/>
  <c r="I137" i="5"/>
  <c r="Q137" i="5" s="1"/>
  <c r="T137" i="5" s="1"/>
  <c r="U137" i="5" s="1"/>
  <c r="V137" i="5" s="1"/>
  <c r="J137" i="5"/>
  <c r="R137" i="5" s="1"/>
  <c r="G137" i="5"/>
  <c r="O137" i="5" s="1"/>
  <c r="Q121" i="5"/>
  <c r="H22" i="1"/>
  <c r="L22" i="1"/>
  <c r="M22" i="1"/>
  <c r="A110" i="13"/>
  <c r="A110" i="1"/>
  <c r="A65" i="13"/>
  <c r="A65" i="1"/>
  <c r="B133" i="13"/>
  <c r="B133" i="1"/>
  <c r="C10" i="1"/>
  <c r="C10" i="13"/>
  <c r="P29" i="5"/>
  <c r="H100" i="3"/>
  <c r="I100" i="3"/>
  <c r="Q100" i="3" s="1"/>
  <c r="F100" i="3"/>
  <c r="K100" i="3"/>
  <c r="G100" i="3"/>
  <c r="I24" i="8"/>
  <c r="R300" i="8" s="1"/>
  <c r="Q300" i="8"/>
  <c r="P24" i="1"/>
  <c r="Q24" i="1" s="1"/>
  <c r="R24" i="1" s="1"/>
  <c r="S24" i="1" s="1"/>
  <c r="C135" i="13"/>
  <c r="C135" i="1"/>
  <c r="B51" i="13"/>
  <c r="B51" i="1"/>
  <c r="R123" i="3"/>
  <c r="S9" i="5"/>
  <c r="S105" i="5"/>
  <c r="M33" i="1"/>
  <c r="R136" i="5"/>
  <c r="R93" i="5"/>
  <c r="R108" i="5"/>
  <c r="R74" i="5"/>
  <c r="R109" i="5"/>
  <c r="R130" i="5"/>
  <c r="R123" i="5"/>
  <c r="N34" i="5"/>
  <c r="T34" i="5" s="1"/>
  <c r="U34" i="5" s="1"/>
  <c r="V34" i="5" s="1"/>
  <c r="R30" i="5"/>
  <c r="R6" i="5"/>
  <c r="R102" i="5"/>
  <c r="R8" i="5"/>
  <c r="R23" i="5"/>
  <c r="N111" i="5"/>
  <c r="N92" i="5"/>
  <c r="N77" i="5"/>
  <c r="R58" i="5"/>
  <c r="R104" i="5"/>
  <c r="R105" i="5"/>
  <c r="N57" i="5"/>
  <c r="T57" i="5" s="1"/>
  <c r="U57" i="5" s="1"/>
  <c r="V57" i="5" s="1"/>
  <c r="N139" i="5"/>
  <c r="N124" i="5"/>
  <c r="N9" i="5"/>
  <c r="N123" i="5"/>
  <c r="T123" i="5" s="1"/>
  <c r="U123" i="5" s="1"/>
  <c r="V123" i="5" s="1"/>
  <c r="N128" i="5"/>
  <c r="T128" i="5" s="1"/>
  <c r="U128" i="5" s="1"/>
  <c r="V128" i="5" s="1"/>
  <c r="N113" i="5"/>
  <c r="N95" i="5"/>
  <c r="T95" i="5" s="1"/>
  <c r="U95" i="5" s="1"/>
  <c r="V95" i="5" s="1"/>
  <c r="N50" i="5"/>
  <c r="T50" i="5" s="1"/>
  <c r="U50" i="5" s="1"/>
  <c r="V50" i="5" s="1"/>
  <c r="N38" i="5"/>
  <c r="T38" i="5" s="1"/>
  <c r="U38" i="5" s="1"/>
  <c r="V38" i="5" s="1"/>
  <c r="N44" i="5"/>
  <c r="T44" i="5" s="1"/>
  <c r="U44" i="5" s="1"/>
  <c r="V44" i="5" s="1"/>
  <c r="N64" i="5"/>
  <c r="T64" i="5" s="1"/>
  <c r="U64" i="5" s="1"/>
  <c r="V64" i="5" s="1"/>
  <c r="R20" i="5"/>
  <c r="R37" i="5"/>
  <c r="R10" i="5"/>
  <c r="R81" i="5"/>
  <c r="R12" i="5"/>
  <c r="N42" i="5"/>
  <c r="T42" i="5" s="1"/>
  <c r="U42" i="5" s="1"/>
  <c r="V42" i="5" s="1"/>
  <c r="N121" i="5"/>
  <c r="T121" i="5" s="1"/>
  <c r="U121" i="5" s="1"/>
  <c r="V121" i="5" s="1"/>
  <c r="N25" i="5"/>
  <c r="T25" i="5" s="1"/>
  <c r="U25" i="5" s="1"/>
  <c r="V25" i="5" s="1"/>
  <c r="N103" i="5"/>
  <c r="N75" i="5"/>
  <c r="R54" i="5"/>
  <c r="R45" i="5"/>
  <c r="I75" i="11"/>
  <c r="J75" i="11"/>
  <c r="L75" i="11"/>
  <c r="I91" i="11"/>
  <c r="H91" i="11"/>
  <c r="K91" i="11"/>
  <c r="M91" i="11"/>
  <c r="P91" i="11" s="1"/>
  <c r="Q91" i="11" s="1"/>
  <c r="R91" i="11" s="1"/>
  <c r="S91" i="11" s="1"/>
  <c r="J91" i="11"/>
  <c r="H120" i="11"/>
  <c r="L120" i="11"/>
  <c r="K120" i="11"/>
  <c r="J120" i="11"/>
  <c r="M120" i="11"/>
  <c r="H134" i="1"/>
  <c r="I134" i="1"/>
  <c r="J134" i="1"/>
  <c r="K134" i="1"/>
  <c r="M134" i="1"/>
  <c r="P134" i="1" s="1"/>
  <c r="Q134" i="1" s="1"/>
  <c r="R134" i="1" s="1"/>
  <c r="S134" i="1" s="1"/>
  <c r="H18" i="1"/>
  <c r="M18" i="1"/>
  <c r="K116" i="1"/>
  <c r="L116" i="1"/>
  <c r="M116" i="1"/>
  <c r="A94" i="13"/>
  <c r="A94" i="1"/>
  <c r="C65" i="13"/>
  <c r="C65" i="1"/>
  <c r="A13" i="13"/>
  <c r="A13" i="1"/>
  <c r="C109" i="13"/>
  <c r="C109" i="1"/>
  <c r="C39" i="13"/>
  <c r="C39" i="1"/>
  <c r="C32" i="1"/>
  <c r="C32" i="13"/>
  <c r="A59" i="13"/>
  <c r="A59" i="1"/>
  <c r="C119" i="13"/>
  <c r="C119" i="1"/>
  <c r="A99" i="13"/>
  <c r="A99" i="1"/>
  <c r="C138" i="13"/>
  <c r="C138" i="1"/>
  <c r="B22" i="13"/>
  <c r="B22" i="1"/>
  <c r="A41" i="13"/>
  <c r="A41" i="1"/>
  <c r="P19" i="5"/>
  <c r="O39" i="5"/>
  <c r="R31" i="3"/>
  <c r="Q132" i="3"/>
  <c r="P132" i="3"/>
  <c r="R133" i="3"/>
  <c r="Q21" i="5"/>
  <c r="T21" i="5" s="1"/>
  <c r="U21" i="5" s="1"/>
  <c r="V21" i="5" s="1"/>
  <c r="R21" i="5"/>
  <c r="AE126" i="1"/>
  <c r="AE127" i="1"/>
  <c r="R139" i="3"/>
  <c r="K68" i="3"/>
  <c r="G68" i="3"/>
  <c r="J68" i="3"/>
  <c r="I68" i="3"/>
  <c r="F68" i="3"/>
  <c r="H68" i="3"/>
  <c r="P64" i="3"/>
  <c r="J20" i="3"/>
  <c r="I20" i="3"/>
  <c r="Q20" i="3" s="1"/>
  <c r="H20" i="3"/>
  <c r="F20" i="3"/>
  <c r="K20" i="3"/>
  <c r="S99" i="5"/>
  <c r="B93" i="1"/>
  <c r="B93" i="13"/>
  <c r="B27" i="1"/>
  <c r="B27" i="13"/>
  <c r="B19" i="1"/>
  <c r="B19" i="13"/>
  <c r="P54" i="5"/>
  <c r="Q54" i="5"/>
  <c r="P92" i="3"/>
  <c r="B16" i="13"/>
  <c r="B16" i="1"/>
  <c r="B138" i="13"/>
  <c r="B138" i="1"/>
  <c r="G113" i="3"/>
  <c r="F113" i="3"/>
  <c r="J113" i="3"/>
  <c r="I113" i="3"/>
  <c r="K113" i="3"/>
  <c r="H113" i="3"/>
  <c r="F13" i="3"/>
  <c r="K13" i="3"/>
  <c r="I13" i="3"/>
  <c r="Q13" i="3" s="1"/>
  <c r="G13" i="3"/>
  <c r="H13" i="3"/>
  <c r="J13" i="3"/>
  <c r="R13" i="3" s="1"/>
  <c r="S131" i="5"/>
  <c r="Q344" i="9"/>
  <c r="I68" i="9"/>
  <c r="R344" i="9" s="1"/>
  <c r="I127" i="8"/>
  <c r="Q403" i="8"/>
  <c r="B40" i="13"/>
  <c r="B40" i="1"/>
  <c r="C81" i="13"/>
  <c r="C81" i="1"/>
  <c r="B119" i="13"/>
  <c r="B119" i="1"/>
  <c r="H36" i="1"/>
  <c r="I289" i="8"/>
  <c r="N70" i="5"/>
  <c r="T70" i="5" s="1"/>
  <c r="U70" i="5" s="1"/>
  <c r="V70" i="5" s="1"/>
  <c r="S68" i="5"/>
  <c r="S102" i="5"/>
  <c r="S93" i="5"/>
  <c r="S78" i="5"/>
  <c r="S6" i="5"/>
  <c r="R121" i="5"/>
  <c r="R106" i="5"/>
  <c r="I36" i="1"/>
  <c r="R89" i="3"/>
  <c r="H57" i="11"/>
  <c r="I57" i="11"/>
  <c r="M57" i="11"/>
  <c r="P57" i="11" s="1"/>
  <c r="Q57" i="11" s="1"/>
  <c r="R57" i="11" s="1"/>
  <c r="S57" i="11" s="1"/>
  <c r="J57" i="11"/>
  <c r="I97" i="11"/>
  <c r="J97" i="11"/>
  <c r="H113" i="11"/>
  <c r="I113" i="11"/>
  <c r="M113" i="11"/>
  <c r="L113" i="11"/>
  <c r="K113" i="11"/>
  <c r="I95" i="11"/>
  <c r="K95" i="11"/>
  <c r="J95" i="11"/>
  <c r="I110" i="1"/>
  <c r="L110" i="1"/>
  <c r="K110" i="1"/>
  <c r="J110" i="1"/>
  <c r="M110" i="1"/>
  <c r="C137" i="13"/>
  <c r="C137" i="1"/>
  <c r="B48" i="13"/>
  <c r="B48" i="1"/>
  <c r="A58" i="13"/>
  <c r="A58" i="1"/>
  <c r="S43" i="5"/>
  <c r="R6" i="3"/>
  <c r="R68" i="5"/>
  <c r="Q68" i="5"/>
  <c r="T68" i="5" s="1"/>
  <c r="U68" i="5" s="1"/>
  <c r="V68" i="5" s="1"/>
  <c r="Q45" i="3"/>
  <c r="R50" i="5"/>
  <c r="S50" i="5"/>
  <c r="Q102" i="3"/>
  <c r="R102" i="3"/>
  <c r="AD126" i="1"/>
  <c r="Q58" i="3"/>
  <c r="AD13" i="3"/>
  <c r="AC142" i="3"/>
  <c r="AC144" i="3"/>
  <c r="AD143" i="3"/>
  <c r="AD144" i="3"/>
  <c r="AD141" i="3"/>
  <c r="R5" i="5"/>
  <c r="S5" i="5"/>
  <c r="R17" i="5"/>
  <c r="S17" i="5"/>
  <c r="S33" i="5"/>
  <c r="P52" i="5"/>
  <c r="R97" i="5"/>
  <c r="I122" i="5"/>
  <c r="Q122" i="5" s="1"/>
  <c r="T122" i="5" s="1"/>
  <c r="U122" i="5" s="1"/>
  <c r="V122" i="5" s="1"/>
  <c r="H122" i="5"/>
  <c r="F122" i="5"/>
  <c r="K122" i="5"/>
  <c r="J122" i="5"/>
  <c r="R122" i="5" s="1"/>
  <c r="G122" i="5"/>
  <c r="Q118" i="5"/>
  <c r="T118" i="5" s="1"/>
  <c r="U118" i="5" s="1"/>
  <c r="V118" i="5" s="1"/>
  <c r="Q96" i="5"/>
  <c r="R96" i="5"/>
  <c r="G89" i="5"/>
  <c r="J89" i="5"/>
  <c r="R89" i="5" s="1"/>
  <c r="I89" i="5"/>
  <c r="H89" i="5"/>
  <c r="P89" i="5" s="1"/>
  <c r="K89" i="5"/>
  <c r="S89" i="5" s="1"/>
  <c r="F89" i="5"/>
  <c r="I85" i="5"/>
  <c r="Q85" i="5" s="1"/>
  <c r="T85" i="5" s="1"/>
  <c r="U85" i="5" s="1"/>
  <c r="V85" i="5" s="1"/>
  <c r="H85" i="5"/>
  <c r="P85" i="5" s="1"/>
  <c r="K85" i="5"/>
  <c r="J85" i="5"/>
  <c r="M12" i="11"/>
  <c r="P12" i="11" s="1"/>
  <c r="Q12" i="11" s="1"/>
  <c r="R12" i="11" s="1"/>
  <c r="S12" i="11" s="1"/>
  <c r="K119" i="11"/>
  <c r="M119" i="11"/>
  <c r="P119" i="11" s="1"/>
  <c r="Q119" i="11" s="1"/>
  <c r="R119" i="11" s="1"/>
  <c r="S119" i="11" s="1"/>
  <c r="M109" i="11"/>
  <c r="P109" i="11" s="1"/>
  <c r="Q109" i="11" s="1"/>
  <c r="R109" i="11" s="1"/>
  <c r="S109" i="11" s="1"/>
  <c r="L109" i="11"/>
  <c r="J28" i="11"/>
  <c r="H28" i="11"/>
  <c r="P28" i="11" s="1"/>
  <c r="Q28" i="11" s="1"/>
  <c r="R28" i="11" s="1"/>
  <c r="S28" i="11" s="1"/>
  <c r="L93" i="11"/>
  <c r="K93" i="11"/>
  <c r="M93" i="11"/>
  <c r="I93" i="11"/>
  <c r="M87" i="11"/>
  <c r="P87" i="11" s="1"/>
  <c r="Q87" i="11" s="1"/>
  <c r="R87" i="11" s="1"/>
  <c r="S87" i="11" s="1"/>
  <c r="L87" i="11"/>
  <c r="M11" i="11"/>
  <c r="H11" i="11"/>
  <c r="I9" i="11"/>
  <c r="J82" i="1"/>
  <c r="M82" i="1"/>
  <c r="H82" i="1"/>
  <c r="A70" i="1"/>
  <c r="C128" i="13"/>
  <c r="C128" i="1"/>
  <c r="C46" i="13"/>
  <c r="B108" i="1"/>
  <c r="B14" i="1"/>
  <c r="B14" i="13"/>
  <c r="A53" i="1"/>
  <c r="C11" i="13"/>
  <c r="A114" i="13"/>
  <c r="A114" i="1"/>
  <c r="C99" i="1"/>
  <c r="A33" i="13"/>
  <c r="A33" i="1"/>
  <c r="C54" i="1"/>
  <c r="A92" i="1"/>
  <c r="A92" i="13"/>
  <c r="C25" i="13"/>
  <c r="Q72" i="3"/>
  <c r="Q34" i="3"/>
  <c r="Q63" i="3"/>
  <c r="G139" i="3"/>
  <c r="F139" i="3"/>
  <c r="H139" i="3"/>
  <c r="I139" i="3"/>
  <c r="Q139" i="3" s="1"/>
  <c r="H137" i="3"/>
  <c r="J137" i="3"/>
  <c r="R137" i="3" s="1"/>
  <c r="K137" i="3"/>
  <c r="Q129" i="3"/>
  <c r="K91" i="3"/>
  <c r="F91" i="3"/>
  <c r="H91" i="3"/>
  <c r="J91" i="3"/>
  <c r="I91" i="3"/>
  <c r="Q91" i="3" s="1"/>
  <c r="G91" i="3"/>
  <c r="J81" i="3"/>
  <c r="H73" i="3"/>
  <c r="I30" i="3"/>
  <c r="Q30" i="3" s="1"/>
  <c r="F30" i="3"/>
  <c r="Q109" i="5"/>
  <c r="Q130" i="5"/>
  <c r="T130" i="5" s="1"/>
  <c r="U130" i="5" s="1"/>
  <c r="V130" i="5" s="1"/>
  <c r="F127" i="5"/>
  <c r="O127" i="5" s="1"/>
  <c r="H127" i="5"/>
  <c r="P127" i="5" s="1"/>
  <c r="K127" i="5"/>
  <c r="J127" i="5"/>
  <c r="R127" i="5" s="1"/>
  <c r="I92" i="5"/>
  <c r="J92" i="5"/>
  <c r="R92" i="5" s="1"/>
  <c r="H92" i="5"/>
  <c r="G92" i="5"/>
  <c r="O92" i="5" s="1"/>
  <c r="K92" i="5"/>
  <c r="F92" i="5"/>
  <c r="H11" i="5"/>
  <c r="J11" i="5"/>
  <c r="G11" i="5"/>
  <c r="F11" i="5"/>
  <c r="I11" i="5"/>
  <c r="Q11" i="5" s="1"/>
  <c r="P32" i="6"/>
  <c r="P41" i="6" s="1"/>
  <c r="L32" i="6"/>
  <c r="P19" i="7"/>
  <c r="L19" i="7"/>
  <c r="I107" i="9"/>
  <c r="R383" i="9" s="1"/>
  <c r="Q383" i="9"/>
  <c r="I80" i="8"/>
  <c r="R356" i="8" s="1"/>
  <c r="Q356" i="8"/>
  <c r="I36" i="8"/>
  <c r="R312" i="8" s="1"/>
  <c r="Q312" i="8"/>
  <c r="I357" i="8"/>
  <c r="R357" i="8" s="1"/>
  <c r="Q357" i="8"/>
  <c r="I276" i="9"/>
  <c r="A62" i="1"/>
  <c r="A62" i="13"/>
  <c r="P128" i="1"/>
  <c r="Q128" i="1" s="1"/>
  <c r="R128" i="1" s="1"/>
  <c r="S128" i="1" s="1"/>
  <c r="P97" i="1"/>
  <c r="Q97" i="1" s="1"/>
  <c r="R97" i="1" s="1"/>
  <c r="S97" i="1" s="1"/>
  <c r="L103" i="11"/>
  <c r="I103" i="11"/>
  <c r="M79" i="11"/>
  <c r="P79" i="11" s="1"/>
  <c r="Q79" i="11" s="1"/>
  <c r="R79" i="11" s="1"/>
  <c r="S79" i="11" s="1"/>
  <c r="L79" i="11"/>
  <c r="I81" i="11"/>
  <c r="M81" i="11"/>
  <c r="P81" i="11" s="1"/>
  <c r="Q81" i="11" s="1"/>
  <c r="R81" i="11" s="1"/>
  <c r="S81" i="11" s="1"/>
  <c r="L97" i="1"/>
  <c r="H97" i="1"/>
  <c r="K52" i="1"/>
  <c r="I52" i="1"/>
  <c r="L52" i="1"/>
  <c r="J118" i="1"/>
  <c r="H118" i="1"/>
  <c r="M118" i="1"/>
  <c r="J54" i="1"/>
  <c r="K54" i="1"/>
  <c r="I54" i="1"/>
  <c r="B37" i="13"/>
  <c r="B37" i="1"/>
  <c r="B126" i="13"/>
  <c r="B126" i="1"/>
  <c r="I68" i="1"/>
  <c r="L68" i="1"/>
  <c r="K68" i="1"/>
  <c r="I37" i="1"/>
  <c r="L37" i="1"/>
  <c r="H37" i="1"/>
  <c r="K37" i="1"/>
  <c r="J37" i="1"/>
  <c r="K93" i="1"/>
  <c r="M93" i="1"/>
  <c r="H93" i="1"/>
  <c r="P93" i="1" s="1"/>
  <c r="Q93" i="1" s="1"/>
  <c r="R93" i="1" s="1"/>
  <c r="S93" i="1" s="1"/>
  <c r="C95" i="13"/>
  <c r="C95" i="1"/>
  <c r="B39" i="13"/>
  <c r="B39" i="1"/>
  <c r="B50" i="1"/>
  <c r="B50" i="13"/>
  <c r="A119" i="1"/>
  <c r="A119" i="13"/>
  <c r="B20" i="13"/>
  <c r="B20" i="1"/>
  <c r="B62" i="13"/>
  <c r="B62" i="1"/>
  <c r="B87" i="13"/>
  <c r="B87" i="1"/>
  <c r="C106" i="13"/>
  <c r="C106" i="1"/>
  <c r="R69" i="3"/>
  <c r="Q8" i="3"/>
  <c r="R121" i="3"/>
  <c r="I117" i="3"/>
  <c r="H117" i="3"/>
  <c r="J117" i="3"/>
  <c r="R117" i="3" s="1"/>
  <c r="F117" i="3"/>
  <c r="K117" i="3"/>
  <c r="R111" i="3"/>
  <c r="Q90" i="3"/>
  <c r="R44" i="3"/>
  <c r="I135" i="5"/>
  <c r="H135" i="5"/>
  <c r="P135" i="5" s="1"/>
  <c r="K135" i="5"/>
  <c r="S135" i="5" s="1"/>
  <c r="F135" i="5"/>
  <c r="G135" i="5"/>
  <c r="J135" i="5"/>
  <c r="J18" i="5"/>
  <c r="R18" i="5" s="1"/>
  <c r="G18" i="5"/>
  <c r="H18" i="5"/>
  <c r="P18" i="5" s="1"/>
  <c r="F18" i="5"/>
  <c r="K18" i="5"/>
  <c r="I18" i="5"/>
  <c r="P24" i="7"/>
  <c r="L24" i="7"/>
  <c r="Q389" i="9"/>
  <c r="I113" i="9"/>
  <c r="R389" i="9" s="1"/>
  <c r="L12" i="11"/>
  <c r="K81" i="11"/>
  <c r="L73" i="11"/>
  <c r="J73" i="11"/>
  <c r="L24" i="11"/>
  <c r="M24" i="11"/>
  <c r="P24" i="11" s="1"/>
  <c r="Q24" i="11" s="1"/>
  <c r="R24" i="11" s="1"/>
  <c r="S24" i="11" s="1"/>
  <c r="P85" i="11"/>
  <c r="Q85" i="11" s="1"/>
  <c r="R85" i="11" s="1"/>
  <c r="S85" i="11" s="1"/>
  <c r="J43" i="11"/>
  <c r="L43" i="11"/>
  <c r="H43" i="11"/>
  <c r="P43" i="11" s="1"/>
  <c r="Q43" i="11" s="1"/>
  <c r="R43" i="11" s="1"/>
  <c r="S43" i="11" s="1"/>
  <c r="J28" i="1"/>
  <c r="M28" i="1"/>
  <c r="A104" i="13"/>
  <c r="A104" i="1"/>
  <c r="B63" i="13"/>
  <c r="B63" i="1"/>
  <c r="K120" i="1"/>
  <c r="H120" i="1"/>
  <c r="I120" i="1"/>
  <c r="M120" i="1"/>
  <c r="A88" i="13"/>
  <c r="A88" i="1"/>
  <c r="A7" i="13"/>
  <c r="A7" i="1"/>
  <c r="B132" i="13"/>
  <c r="B132" i="1"/>
  <c r="C100" i="13"/>
  <c r="C100" i="1"/>
  <c r="C45" i="13"/>
  <c r="C45" i="1"/>
  <c r="R28" i="3"/>
  <c r="Q97" i="3"/>
  <c r="Q115" i="3"/>
  <c r="Q138" i="3"/>
  <c r="G121" i="3"/>
  <c r="I121" i="3"/>
  <c r="Q121" i="3" s="1"/>
  <c r="J116" i="3"/>
  <c r="R116" i="3" s="1"/>
  <c r="F116" i="3"/>
  <c r="G116" i="3"/>
  <c r="H116" i="3"/>
  <c r="P116" i="3" s="1"/>
  <c r="G96" i="3"/>
  <c r="I96" i="3"/>
  <c r="K96" i="3"/>
  <c r="J96" i="3"/>
  <c r="H96" i="3"/>
  <c r="F96" i="3"/>
  <c r="H81" i="3"/>
  <c r="G81" i="3"/>
  <c r="K81" i="3"/>
  <c r="I81" i="3"/>
  <c r="Q73" i="3"/>
  <c r="H36" i="3"/>
  <c r="I36" i="3"/>
  <c r="R120" i="5"/>
  <c r="Q119" i="5"/>
  <c r="T119" i="5" s="1"/>
  <c r="U119" i="5" s="1"/>
  <c r="V119" i="5" s="1"/>
  <c r="Q98" i="5"/>
  <c r="T98" i="5" s="1"/>
  <c r="U98" i="5" s="1"/>
  <c r="V98" i="5" s="1"/>
  <c r="P17" i="5"/>
  <c r="H14" i="5"/>
  <c r="K14" i="5"/>
  <c r="J14" i="5"/>
  <c r="R14" i="5" s="1"/>
  <c r="G14" i="5"/>
  <c r="F14" i="5"/>
  <c r="I47" i="9"/>
  <c r="R323" i="9" s="1"/>
  <c r="Q323" i="9"/>
  <c r="I50" i="9"/>
  <c r="R326" i="9" s="1"/>
  <c r="Q326" i="9"/>
  <c r="I55" i="9"/>
  <c r="R331" i="9" s="1"/>
  <c r="Q331" i="9"/>
  <c r="I89" i="8"/>
  <c r="R365" i="8" s="1"/>
  <c r="Q365" i="8"/>
  <c r="P124" i="1"/>
  <c r="Q124" i="1" s="1"/>
  <c r="R124" i="1" s="1"/>
  <c r="S124" i="1" s="1"/>
  <c r="H12" i="11"/>
  <c r="I79" i="11"/>
  <c r="K24" i="11"/>
  <c r="H62" i="11"/>
  <c r="P62" i="11" s="1"/>
  <c r="Q62" i="11" s="1"/>
  <c r="R62" i="11" s="1"/>
  <c r="S62" i="11" s="1"/>
  <c r="J62" i="11"/>
  <c r="H26" i="11"/>
  <c r="P26" i="11" s="1"/>
  <c r="Q26" i="11" s="1"/>
  <c r="R26" i="11" s="1"/>
  <c r="S26" i="11" s="1"/>
  <c r="K26" i="11"/>
  <c r="M46" i="1"/>
  <c r="J46" i="1"/>
  <c r="J61" i="1"/>
  <c r="K61" i="1"/>
  <c r="J128" i="1"/>
  <c r="I128" i="1"/>
  <c r="C70" i="13"/>
  <c r="C70" i="1"/>
  <c r="C30" i="1"/>
  <c r="C30" i="13"/>
  <c r="P129" i="1"/>
  <c r="Q129" i="1" s="1"/>
  <c r="R129" i="1" s="1"/>
  <c r="S129" i="1" s="1"/>
  <c r="B86" i="13"/>
  <c r="B86" i="1"/>
  <c r="C51" i="13"/>
  <c r="C51" i="1"/>
  <c r="C41" i="13"/>
  <c r="C41" i="1"/>
  <c r="Q103" i="3"/>
  <c r="Q98" i="3"/>
  <c r="I131" i="3"/>
  <c r="K131" i="3"/>
  <c r="F131" i="3"/>
  <c r="H131" i="3"/>
  <c r="J131" i="3"/>
  <c r="R131" i="3" s="1"/>
  <c r="F93" i="3"/>
  <c r="I93" i="3"/>
  <c r="Q93" i="3" s="1"/>
  <c r="G93" i="3"/>
  <c r="H93" i="3"/>
  <c r="J93" i="3"/>
  <c r="R9" i="3"/>
  <c r="F6" i="3"/>
  <c r="G6" i="3"/>
  <c r="K6" i="3"/>
  <c r="P99" i="5"/>
  <c r="G119" i="5"/>
  <c r="J119" i="5"/>
  <c r="R119" i="5" s="1"/>
  <c r="K119" i="5"/>
  <c r="S119" i="5" s="1"/>
  <c r="F119" i="5"/>
  <c r="H119" i="5"/>
  <c r="P119" i="5" s="1"/>
  <c r="I79" i="5"/>
  <c r="Q79" i="5" s="1"/>
  <c r="T79" i="5" s="1"/>
  <c r="U79" i="5" s="1"/>
  <c r="V79" i="5" s="1"/>
  <c r="J79" i="5"/>
  <c r="K79" i="5"/>
  <c r="G79" i="5"/>
  <c r="H79" i="5"/>
  <c r="G60" i="5"/>
  <c r="I60" i="5"/>
  <c r="H60" i="5"/>
  <c r="P60" i="5" s="1"/>
  <c r="J60" i="5"/>
  <c r="F60" i="5"/>
  <c r="J53" i="5"/>
  <c r="G53" i="5"/>
  <c r="I53" i="5"/>
  <c r="Q53" i="5" s="1"/>
  <c r="T53" i="5" s="1"/>
  <c r="U53" i="5" s="1"/>
  <c r="V53" i="5" s="1"/>
  <c r="G47" i="5"/>
  <c r="J47" i="5"/>
  <c r="F47" i="5"/>
  <c r="H47" i="5"/>
  <c r="P47" i="5" s="1"/>
  <c r="I39" i="5"/>
  <c r="J39" i="5"/>
  <c r="F39" i="5"/>
  <c r="K39" i="5"/>
  <c r="H39" i="5"/>
  <c r="P39" i="5" s="1"/>
  <c r="F32" i="5"/>
  <c r="K32" i="5"/>
  <c r="S32" i="5" s="1"/>
  <c r="G32" i="5"/>
  <c r="O32" i="5" s="1"/>
  <c r="I32" i="5"/>
  <c r="Q32" i="5" s="1"/>
  <c r="T32" i="5" s="1"/>
  <c r="U32" i="5" s="1"/>
  <c r="V32" i="5" s="1"/>
  <c r="J32" i="5"/>
  <c r="H32" i="5"/>
  <c r="K24" i="5"/>
  <c r="I24" i="5"/>
  <c r="Q24" i="5" s="1"/>
  <c r="G24" i="5"/>
  <c r="J24" i="5"/>
  <c r="R24" i="5" s="1"/>
  <c r="Q17" i="5"/>
  <c r="T17" i="5" s="1"/>
  <c r="U17" i="5" s="1"/>
  <c r="V17" i="5" s="1"/>
  <c r="P13" i="5"/>
  <c r="Q13" i="5"/>
  <c r="P18" i="6"/>
  <c r="L18" i="6"/>
  <c r="I27" i="9"/>
  <c r="R303" i="9" s="1"/>
  <c r="Q303" i="9"/>
  <c r="I111" i="9"/>
  <c r="R387" i="9" s="1"/>
  <c r="Q387" i="9"/>
  <c r="B96" i="13"/>
  <c r="K44" i="1"/>
  <c r="L44" i="1"/>
  <c r="K84" i="1"/>
  <c r="M84" i="1"/>
  <c r="C31" i="1"/>
  <c r="C49" i="13"/>
  <c r="I77" i="1"/>
  <c r="J77" i="1"/>
  <c r="B131" i="1"/>
  <c r="B105" i="13"/>
  <c r="B97" i="1"/>
  <c r="A109" i="13"/>
  <c r="A72" i="1"/>
  <c r="C44" i="1"/>
  <c r="C42" i="1"/>
  <c r="R283" i="8"/>
  <c r="N29" i="5"/>
  <c r="N54" i="5"/>
  <c r="N51" i="5"/>
  <c r="F3" i="5"/>
  <c r="O21" i="5" s="1"/>
  <c r="O121" i="5"/>
  <c r="N48" i="5"/>
  <c r="T48" i="5" s="1"/>
  <c r="U48" i="5" s="1"/>
  <c r="V48" i="5" s="1"/>
  <c r="N55" i="5"/>
  <c r="T55" i="5" s="1"/>
  <c r="U55" i="5" s="1"/>
  <c r="V55" i="5" s="1"/>
  <c r="N6" i="5"/>
  <c r="T6" i="5" s="1"/>
  <c r="U6" i="5" s="1"/>
  <c r="V6" i="5" s="1"/>
  <c r="N106" i="5"/>
  <c r="T106" i="5" s="1"/>
  <c r="U106" i="5" s="1"/>
  <c r="V106" i="5" s="1"/>
  <c r="N11" i="5"/>
  <c r="Q15" i="3"/>
  <c r="R118" i="3"/>
  <c r="Q24" i="3"/>
  <c r="Q135" i="3"/>
  <c r="Q119" i="3"/>
  <c r="Q32" i="3"/>
  <c r="F136" i="3"/>
  <c r="F111" i="3"/>
  <c r="J99" i="3"/>
  <c r="F99" i="3"/>
  <c r="I99" i="3"/>
  <c r="Q99" i="3" s="1"/>
  <c r="H80" i="3"/>
  <c r="G80" i="3"/>
  <c r="F80" i="3"/>
  <c r="I80" i="3"/>
  <c r="J80" i="3"/>
  <c r="G62" i="3"/>
  <c r="G58" i="3"/>
  <c r="Q54" i="3"/>
  <c r="O74" i="5"/>
  <c r="Q136" i="5"/>
  <c r="T136" i="5" s="1"/>
  <c r="U136" i="5" s="1"/>
  <c r="V136" i="5" s="1"/>
  <c r="G132" i="5"/>
  <c r="P132" i="5" s="1"/>
  <c r="T132" i="5" s="1"/>
  <c r="U132" i="5" s="1"/>
  <c r="V132" i="5" s="1"/>
  <c r="H112" i="5"/>
  <c r="G112" i="5"/>
  <c r="J112" i="5"/>
  <c r="K112" i="5"/>
  <c r="S112" i="5" s="1"/>
  <c r="I112" i="5"/>
  <c r="Q112" i="5" s="1"/>
  <c r="F112" i="5"/>
  <c r="K95" i="5"/>
  <c r="S95" i="5" s="1"/>
  <c r="J95" i="5"/>
  <c r="R95" i="5" s="1"/>
  <c r="I95" i="5"/>
  <c r="Q95" i="5" s="1"/>
  <c r="F95" i="5"/>
  <c r="I88" i="5"/>
  <c r="Q88" i="5" s="1"/>
  <c r="T88" i="5" s="1"/>
  <c r="U88" i="5" s="1"/>
  <c r="V88" i="5" s="1"/>
  <c r="K88" i="5"/>
  <c r="J88" i="5"/>
  <c r="R88" i="5" s="1"/>
  <c r="G88" i="5"/>
  <c r="F88" i="5"/>
  <c r="Q5" i="5"/>
  <c r="T5" i="5" s="1"/>
  <c r="U5" i="5" s="1"/>
  <c r="AD9" i="5"/>
  <c r="AD144" i="5" s="1"/>
  <c r="AC141" i="5"/>
  <c r="P23" i="6"/>
  <c r="L23" i="6"/>
  <c r="P7" i="7"/>
  <c r="L7" i="7"/>
  <c r="H41" i="6"/>
  <c r="H94" i="1"/>
  <c r="I94" i="1"/>
  <c r="Q9" i="3"/>
  <c r="R11" i="3"/>
  <c r="Q105" i="3"/>
  <c r="R74" i="3"/>
  <c r="Q60" i="3"/>
  <c r="H1" i="4"/>
  <c r="C1" i="4" s="1"/>
  <c r="C2" i="4" s="1"/>
  <c r="Q126" i="3"/>
  <c r="I114" i="3"/>
  <c r="Q114" i="3" s="1"/>
  <c r="G114" i="3"/>
  <c r="J114" i="3"/>
  <c r="G111" i="3"/>
  <c r="F98" i="3"/>
  <c r="K98" i="3"/>
  <c r="H98" i="3"/>
  <c r="I88" i="3"/>
  <c r="Q88" i="3" s="1"/>
  <c r="K88" i="3"/>
  <c r="J88" i="3"/>
  <c r="G88" i="3"/>
  <c r="H88" i="3"/>
  <c r="J84" i="3"/>
  <c r="F84" i="3"/>
  <c r="R58" i="3"/>
  <c r="H42" i="3"/>
  <c r="J42" i="3"/>
  <c r="J39" i="3"/>
  <c r="F39" i="3"/>
  <c r="I39" i="3"/>
  <c r="Q39" i="3" s="1"/>
  <c r="H35" i="3"/>
  <c r="J35" i="3"/>
  <c r="K33" i="3"/>
  <c r="I33" i="3"/>
  <c r="Q33" i="3" s="1"/>
  <c r="K19" i="3"/>
  <c r="I19" i="3"/>
  <c r="Q19" i="3" s="1"/>
  <c r="H7" i="3"/>
  <c r="F7" i="3"/>
  <c r="I7" i="3"/>
  <c r="J7" i="3"/>
  <c r="R27" i="5"/>
  <c r="R110" i="5"/>
  <c r="P139" i="5"/>
  <c r="G129" i="5"/>
  <c r="K129" i="5"/>
  <c r="J129" i="5"/>
  <c r="R129" i="5" s="1"/>
  <c r="H116" i="5"/>
  <c r="K116" i="5"/>
  <c r="S116" i="5" s="1"/>
  <c r="G116" i="5"/>
  <c r="O116" i="5" s="1"/>
  <c r="I116" i="5"/>
  <c r="Q116" i="5" s="1"/>
  <c r="Q111" i="5"/>
  <c r="K98" i="5"/>
  <c r="S98" i="5" s="1"/>
  <c r="G98" i="5"/>
  <c r="P98" i="5" s="1"/>
  <c r="J98" i="5"/>
  <c r="R98" i="5" s="1"/>
  <c r="F98" i="5"/>
  <c r="Q91" i="5"/>
  <c r="T91" i="5" s="1"/>
  <c r="U91" i="5" s="1"/>
  <c r="V91" i="5" s="1"/>
  <c r="Q87" i="5"/>
  <c r="T87" i="5" s="1"/>
  <c r="U87" i="5" s="1"/>
  <c r="V87" i="5" s="1"/>
  <c r="H76" i="5"/>
  <c r="P76" i="5" s="1"/>
  <c r="T76" i="5" s="1"/>
  <c r="U76" i="5" s="1"/>
  <c r="V76" i="5" s="1"/>
  <c r="I76" i="5"/>
  <c r="K76" i="5"/>
  <c r="J76" i="5"/>
  <c r="F76" i="5"/>
  <c r="K71" i="5"/>
  <c r="J71" i="5"/>
  <c r="I71" i="5"/>
  <c r="H71" i="5"/>
  <c r="P71" i="5" s="1"/>
  <c r="F65" i="5"/>
  <c r="K65" i="5"/>
  <c r="J65" i="5"/>
  <c r="R65" i="5" s="1"/>
  <c r="J44" i="5"/>
  <c r="R44" i="5" s="1"/>
  <c r="G44" i="5"/>
  <c r="K44" i="5"/>
  <c r="S44" i="5" s="1"/>
  <c r="F44" i="5"/>
  <c r="I29" i="5"/>
  <c r="Q29" i="5" s="1"/>
  <c r="K29" i="5"/>
  <c r="S29" i="5" s="1"/>
  <c r="F29" i="5"/>
  <c r="O29" i="5" s="1"/>
  <c r="J29" i="5"/>
  <c r="AL16" i="3"/>
  <c r="AL141" i="3" s="1"/>
  <c r="AK142" i="3"/>
  <c r="AK144" i="3"/>
  <c r="P29" i="6"/>
  <c r="L29" i="6"/>
  <c r="Q355" i="9"/>
  <c r="I79" i="9"/>
  <c r="R355" i="9" s="1"/>
  <c r="A30" i="13"/>
  <c r="A30" i="1"/>
  <c r="L138" i="1"/>
  <c r="J138" i="1"/>
  <c r="H26" i="1"/>
  <c r="P26" i="1" s="1"/>
  <c r="Q26" i="1" s="1"/>
  <c r="R26" i="1" s="1"/>
  <c r="S26" i="1" s="1"/>
  <c r="K26" i="1"/>
  <c r="I108" i="1"/>
  <c r="K108" i="1"/>
  <c r="Q49" i="5"/>
  <c r="T49" i="5" s="1"/>
  <c r="U49" i="5" s="1"/>
  <c r="V49" i="5" s="1"/>
  <c r="Q47" i="3"/>
  <c r="P69" i="3"/>
  <c r="P58" i="5"/>
  <c r="H136" i="3"/>
  <c r="I136" i="3"/>
  <c r="J136" i="3"/>
  <c r="R136" i="3" s="1"/>
  <c r="K136" i="3"/>
  <c r="I106" i="3"/>
  <c r="F106" i="3"/>
  <c r="K106" i="3"/>
  <c r="H106" i="3"/>
  <c r="J62" i="3"/>
  <c r="R62" i="3" s="1"/>
  <c r="K62" i="3"/>
  <c r="H46" i="3"/>
  <c r="J46" i="3"/>
  <c r="R118" i="5"/>
  <c r="I132" i="5"/>
  <c r="Q132" i="5" s="1"/>
  <c r="F132" i="5"/>
  <c r="J132" i="5"/>
  <c r="K132" i="5"/>
  <c r="S132" i="5" s="1"/>
  <c r="P104" i="5"/>
  <c r="T104" i="5" s="1"/>
  <c r="U104" i="5" s="1"/>
  <c r="V104" i="5" s="1"/>
  <c r="Q104" i="5"/>
  <c r="I101" i="5"/>
  <c r="H101" i="5"/>
  <c r="P101" i="5" s="1"/>
  <c r="J101" i="5"/>
  <c r="K75" i="5"/>
  <c r="J75" i="5"/>
  <c r="R75" i="5" s="1"/>
  <c r="F75" i="5"/>
  <c r="P102" i="5"/>
  <c r="Q20" i="5"/>
  <c r="Q15" i="5"/>
  <c r="T15" i="5" s="1"/>
  <c r="U15" i="5" s="1"/>
  <c r="V15" i="5" s="1"/>
  <c r="Q81" i="5"/>
  <c r="P28" i="6"/>
  <c r="L28" i="6"/>
  <c r="P10" i="6"/>
  <c r="L10" i="6"/>
  <c r="I85" i="9"/>
  <c r="R361" i="9" s="1"/>
  <c r="Q361" i="9"/>
  <c r="I88" i="9"/>
  <c r="R364" i="9" s="1"/>
  <c r="Q364" i="9"/>
  <c r="I134" i="9"/>
  <c r="R410" i="9" s="1"/>
  <c r="Q410" i="9"/>
  <c r="Q325" i="8"/>
  <c r="I325" i="8"/>
  <c r="R325" i="8" s="1"/>
  <c r="Q329" i="9"/>
  <c r="I329" i="9"/>
  <c r="R329" i="9" s="1"/>
  <c r="R290" i="9"/>
  <c r="H89" i="11"/>
  <c r="P89" i="11" s="1"/>
  <c r="Q89" i="11" s="1"/>
  <c r="R89" i="11" s="1"/>
  <c r="S89" i="11" s="1"/>
  <c r="K89" i="11"/>
  <c r="L83" i="11"/>
  <c r="K83" i="11"/>
  <c r="J18" i="11"/>
  <c r="H18" i="11"/>
  <c r="P18" i="11" s="1"/>
  <c r="Q18" i="11" s="1"/>
  <c r="R18" i="11" s="1"/>
  <c r="S18" i="11" s="1"/>
  <c r="L125" i="1"/>
  <c r="J125" i="1"/>
  <c r="P57" i="1"/>
  <c r="Q57" i="1" s="1"/>
  <c r="R57" i="1" s="1"/>
  <c r="S57" i="1" s="1"/>
  <c r="H85" i="1"/>
  <c r="L85" i="1"/>
  <c r="H109" i="1"/>
  <c r="I109" i="1"/>
  <c r="P35" i="5"/>
  <c r="O51" i="5"/>
  <c r="Q11" i="3"/>
  <c r="P22" i="5"/>
  <c r="Q130" i="3"/>
  <c r="F129" i="3"/>
  <c r="J129" i="3"/>
  <c r="J94" i="3"/>
  <c r="I94" i="3"/>
  <c r="Q94" i="3" s="1"/>
  <c r="I87" i="3"/>
  <c r="Q87" i="3" s="1"/>
  <c r="J87" i="3"/>
  <c r="G87" i="3"/>
  <c r="J65" i="3"/>
  <c r="I65" i="3"/>
  <c r="Q65" i="3" s="1"/>
  <c r="K61" i="3"/>
  <c r="I61" i="3"/>
  <c r="H61" i="3"/>
  <c r="R52" i="3"/>
  <c r="G45" i="3"/>
  <c r="H45" i="3"/>
  <c r="J45" i="3"/>
  <c r="F23" i="3"/>
  <c r="I23" i="3"/>
  <c r="G10" i="3"/>
  <c r="J10" i="3"/>
  <c r="I10" i="3"/>
  <c r="Q10" i="3" s="1"/>
  <c r="F10" i="3"/>
  <c r="Q8" i="5"/>
  <c r="F101" i="5"/>
  <c r="Q133" i="5"/>
  <c r="Q138" i="5"/>
  <c r="T138" i="5" s="1"/>
  <c r="U138" i="5" s="1"/>
  <c r="V138" i="5" s="1"/>
  <c r="Q131" i="5"/>
  <c r="T131" i="5" s="1"/>
  <c r="U131" i="5" s="1"/>
  <c r="V131" i="5" s="1"/>
  <c r="H110" i="5"/>
  <c r="P110" i="5" s="1"/>
  <c r="K110" i="5"/>
  <c r="S110" i="5" s="1"/>
  <c r="F110" i="5"/>
  <c r="O110" i="5" s="1"/>
  <c r="Q83" i="5"/>
  <c r="T83" i="5" s="1"/>
  <c r="U83" i="5" s="1"/>
  <c r="V83" i="5" s="1"/>
  <c r="I19" i="9"/>
  <c r="R295" i="9" s="1"/>
  <c r="Q295" i="9"/>
  <c r="B5" i="1"/>
  <c r="B5" i="13"/>
  <c r="Q324" i="8"/>
  <c r="Q304" i="8"/>
  <c r="I304" i="8"/>
  <c r="R304" i="8" s="1"/>
  <c r="Q32" i="9"/>
  <c r="R32" i="9" s="1"/>
  <c r="L32" i="9"/>
  <c r="M32" i="9" s="1"/>
  <c r="A26" i="1"/>
  <c r="A26" i="13"/>
  <c r="B116" i="13"/>
  <c r="C91" i="13"/>
  <c r="C91" i="1"/>
  <c r="A126" i="13"/>
  <c r="A126" i="1"/>
  <c r="I6" i="1"/>
  <c r="M6" i="1"/>
  <c r="L70" i="6"/>
  <c r="P70" i="6"/>
  <c r="P123" i="6"/>
  <c r="A47" i="1"/>
  <c r="A47" i="13"/>
  <c r="A40" i="1"/>
  <c r="A40" i="13"/>
  <c r="A28" i="13"/>
  <c r="A28" i="1"/>
  <c r="A16" i="13"/>
  <c r="A16" i="1"/>
  <c r="U8" i="9"/>
  <c r="W8" i="9"/>
  <c r="K5" i="3"/>
  <c r="G130" i="3"/>
  <c r="I128" i="3"/>
  <c r="Q128" i="3" s="1"/>
  <c r="J112" i="3"/>
  <c r="J110" i="3"/>
  <c r="I109" i="3"/>
  <c r="G107" i="3"/>
  <c r="H86" i="3"/>
  <c r="I75" i="3"/>
  <c r="J66" i="3"/>
  <c r="G57" i="3"/>
  <c r="H25" i="3"/>
  <c r="Q25" i="3" s="1"/>
  <c r="H22" i="3"/>
  <c r="G18" i="3"/>
  <c r="K40" i="5"/>
  <c r="S40" i="5" s="1"/>
  <c r="G68" i="5"/>
  <c r="P68" i="5" s="1"/>
  <c r="K77" i="5"/>
  <c r="S77" i="5" s="1"/>
  <c r="F96" i="5"/>
  <c r="Q108" i="5"/>
  <c r="F125" i="5"/>
  <c r="F131" i="5"/>
  <c r="O131" i="5" s="1"/>
  <c r="Q126" i="5"/>
  <c r="T126" i="5" s="1"/>
  <c r="U126" i="5" s="1"/>
  <c r="V126" i="5" s="1"/>
  <c r="I115" i="5"/>
  <c r="I103" i="5"/>
  <c r="Q103" i="5" s="1"/>
  <c r="K103" i="5"/>
  <c r="H103" i="5"/>
  <c r="P103" i="5" s="1"/>
  <c r="J103" i="5"/>
  <c r="R103" i="5" s="1"/>
  <c r="F103" i="5"/>
  <c r="O103" i="5" s="1"/>
  <c r="H94" i="5"/>
  <c r="P94" i="5" s="1"/>
  <c r="F94" i="5"/>
  <c r="O94" i="5" s="1"/>
  <c r="Q78" i="5"/>
  <c r="T78" i="5" s="1"/>
  <c r="U78" i="5" s="1"/>
  <c r="V78" i="5" s="1"/>
  <c r="Q70" i="5"/>
  <c r="Q313" i="9"/>
  <c r="I37" i="9"/>
  <c r="R313" i="9" s="1"/>
  <c r="Q81" i="9"/>
  <c r="R81" i="9" s="1"/>
  <c r="L81" i="9"/>
  <c r="M81" i="9" s="1"/>
  <c r="N81" i="9"/>
  <c r="O81" i="9" s="1"/>
  <c r="P81" i="9" s="1"/>
  <c r="A74" i="13"/>
  <c r="A74" i="1"/>
  <c r="N81" i="8"/>
  <c r="O81" i="8" s="1"/>
  <c r="P81" i="8" s="1"/>
  <c r="B83" i="11" s="1"/>
  <c r="Q81" i="8"/>
  <c r="R81" i="8" s="1"/>
  <c r="C83" i="11" s="1"/>
  <c r="Q346" i="9"/>
  <c r="Q114" i="5"/>
  <c r="K139" i="5"/>
  <c r="S139" i="5" s="1"/>
  <c r="G139" i="5"/>
  <c r="O139" i="5" s="1"/>
  <c r="I139" i="5"/>
  <c r="Q139" i="5" s="1"/>
  <c r="F139" i="5"/>
  <c r="F134" i="5"/>
  <c r="I134" i="5"/>
  <c r="H131" i="5"/>
  <c r="P131" i="5" s="1"/>
  <c r="J131" i="5"/>
  <c r="R131" i="5" s="1"/>
  <c r="H118" i="5"/>
  <c r="G118" i="5"/>
  <c r="F118" i="5"/>
  <c r="H111" i="5"/>
  <c r="J100" i="5"/>
  <c r="G100" i="5"/>
  <c r="H87" i="5"/>
  <c r="K87" i="5"/>
  <c r="S87" i="5" s="1"/>
  <c r="G87" i="5"/>
  <c r="O87" i="5" s="1"/>
  <c r="R336" i="8"/>
  <c r="R295" i="8"/>
  <c r="B46" i="13"/>
  <c r="B46" i="1"/>
  <c r="A39" i="13"/>
  <c r="A39" i="1"/>
  <c r="C35" i="13"/>
  <c r="J41" i="1"/>
  <c r="I41" i="1"/>
  <c r="K41" i="1"/>
  <c r="M41" i="1"/>
  <c r="F41" i="1"/>
  <c r="W136" i="9"/>
  <c r="U136" i="9"/>
  <c r="I292" i="8"/>
  <c r="R292" i="8" s="1"/>
  <c r="H112" i="3"/>
  <c r="G110" i="3"/>
  <c r="H74" i="3"/>
  <c r="H31" i="3"/>
  <c r="Q31" i="3" s="1"/>
  <c r="I5" i="3"/>
  <c r="H114" i="5"/>
  <c r="K114" i="5"/>
  <c r="G114" i="5"/>
  <c r="J114" i="5"/>
  <c r="R114" i="5" s="1"/>
  <c r="H77" i="5"/>
  <c r="P77" i="5" s="1"/>
  <c r="I73" i="5"/>
  <c r="G73" i="5"/>
  <c r="I9" i="5"/>
  <c r="H9" i="5"/>
  <c r="P9" i="5" s="1"/>
  <c r="F9" i="5"/>
  <c r="AK141" i="3"/>
  <c r="AK143" i="3"/>
  <c r="R409" i="9"/>
  <c r="I281" i="9"/>
  <c r="R281" i="9" s="1"/>
  <c r="Q281" i="9"/>
  <c r="A24" i="13"/>
  <c r="A24" i="1"/>
  <c r="A64" i="13"/>
  <c r="A64" i="1"/>
  <c r="L89" i="9"/>
  <c r="M89" i="9" s="1"/>
  <c r="Q406" i="8"/>
  <c r="Q411" i="8"/>
  <c r="R345" i="9"/>
  <c r="Q285" i="9"/>
  <c r="J139" i="5"/>
  <c r="K133" i="5"/>
  <c r="J133" i="5"/>
  <c r="R133" i="5" s="1"/>
  <c r="J125" i="5"/>
  <c r="G125" i="5"/>
  <c r="I120" i="5"/>
  <c r="F120" i="5"/>
  <c r="H120" i="5"/>
  <c r="P120" i="5" s="1"/>
  <c r="J111" i="5"/>
  <c r="F111" i="5"/>
  <c r="G111" i="5"/>
  <c r="O111" i="5" s="1"/>
  <c r="H105" i="5"/>
  <c r="G105" i="5"/>
  <c r="O105" i="5" s="1"/>
  <c r="F105" i="5"/>
  <c r="H96" i="5"/>
  <c r="P96" i="5" s="1"/>
  <c r="K96" i="5"/>
  <c r="S96" i="5" s="1"/>
  <c r="I80" i="5"/>
  <c r="H80" i="5"/>
  <c r="P80" i="5" s="1"/>
  <c r="I72" i="5"/>
  <c r="H72" i="5"/>
  <c r="P72" i="5" s="1"/>
  <c r="Q350" i="9"/>
  <c r="I74" i="9"/>
  <c r="R350" i="9" s="1"/>
  <c r="Q279" i="8"/>
  <c r="I3" i="8"/>
  <c r="Q42" i="8"/>
  <c r="R42" i="8" s="1"/>
  <c r="C44" i="11" s="1"/>
  <c r="N42" i="8"/>
  <c r="O42" i="8" s="1"/>
  <c r="P42" i="8" s="1"/>
  <c r="B44" i="11" s="1"/>
  <c r="J7" i="5"/>
  <c r="G12" i="5"/>
  <c r="F17" i="5"/>
  <c r="O17" i="5" s="1"/>
  <c r="I90" i="5"/>
  <c r="G106" i="5"/>
  <c r="J126" i="5"/>
  <c r="G128" i="5"/>
  <c r="H124" i="5"/>
  <c r="P124" i="5" s="1"/>
  <c r="Q287" i="8"/>
  <c r="A12" i="13"/>
  <c r="A12" i="1"/>
  <c r="B77" i="1"/>
  <c r="B77" i="13"/>
  <c r="Q123" i="9"/>
  <c r="R123" i="9" s="1"/>
  <c r="N123" i="9"/>
  <c r="O123" i="9" s="1"/>
  <c r="P123" i="9" s="1"/>
  <c r="W77" i="9"/>
  <c r="U77" i="9"/>
  <c r="I22" i="9"/>
  <c r="R298" i="9" s="1"/>
  <c r="Q298" i="9"/>
  <c r="R286" i="8"/>
  <c r="Q369" i="9"/>
  <c r="B73" i="1"/>
  <c r="U129" i="9"/>
  <c r="W129" i="9"/>
  <c r="W92" i="9"/>
  <c r="U92" i="9"/>
  <c r="W76" i="9"/>
  <c r="U76" i="9"/>
  <c r="Q4" i="8"/>
  <c r="R4" i="8" s="1"/>
  <c r="C6" i="11" s="1"/>
  <c r="N4" i="8"/>
  <c r="O4" i="8" s="1"/>
  <c r="P4" i="8" s="1"/>
  <c r="B6" i="11" s="1"/>
  <c r="L4" i="8"/>
  <c r="M4" i="8" s="1"/>
  <c r="A6" i="11" s="1"/>
  <c r="I46" i="9"/>
  <c r="R322" i="9" s="1"/>
  <c r="A93" i="13"/>
  <c r="A93" i="1"/>
  <c r="A76" i="13"/>
  <c r="A76" i="1"/>
  <c r="A105" i="1"/>
  <c r="A105" i="13"/>
  <c r="Q96" i="9"/>
  <c r="R96" i="9" s="1"/>
  <c r="U5" i="9"/>
  <c r="W5" i="9"/>
  <c r="A44" i="13"/>
  <c r="A44" i="1"/>
  <c r="L13" i="9"/>
  <c r="M13" i="9" s="1"/>
  <c r="Q13" i="9"/>
  <c r="R13" i="9" s="1"/>
  <c r="B109" i="13"/>
  <c r="B109" i="1"/>
  <c r="Q99" i="9"/>
  <c r="R99" i="9" s="1"/>
  <c r="L99" i="9"/>
  <c r="M99" i="9" s="1"/>
  <c r="A98" i="1"/>
  <c r="A98" i="13"/>
  <c r="W4" i="9"/>
  <c r="U4" i="9"/>
  <c r="L16" i="1"/>
  <c r="M132" i="1"/>
  <c r="I132" i="1"/>
  <c r="L132" i="1"/>
  <c r="U13" i="8"/>
  <c r="W13" i="8"/>
  <c r="I104" i="9"/>
  <c r="R380" i="9" s="1"/>
  <c r="N5" i="9"/>
  <c r="O5" i="9" s="1"/>
  <c r="P5" i="9" s="1"/>
  <c r="Q5" i="9"/>
  <c r="R5" i="9" s="1"/>
  <c r="Q134" i="9"/>
  <c r="R134" i="9" s="1"/>
  <c r="N134" i="9"/>
  <c r="O134" i="9" s="1"/>
  <c r="P134" i="9" s="1"/>
  <c r="W47" i="9"/>
  <c r="U47" i="9"/>
  <c r="W14" i="8"/>
  <c r="W17" i="8"/>
  <c r="U17" i="8"/>
  <c r="W55" i="8"/>
  <c r="U55" i="8"/>
  <c r="H72" i="11"/>
  <c r="M72" i="11"/>
  <c r="P72" i="11" s="1"/>
  <c r="Q72" i="11" s="1"/>
  <c r="R72" i="11" s="1"/>
  <c r="S72" i="11" s="1"/>
  <c r="L72" i="11"/>
  <c r="J72" i="11"/>
  <c r="I72" i="11"/>
  <c r="A56" i="13"/>
  <c r="Q108" i="9"/>
  <c r="R108" i="9" s="1"/>
  <c r="N105" i="9"/>
  <c r="O105" i="9" s="1"/>
  <c r="P105" i="9" s="1"/>
  <c r="W104" i="9"/>
  <c r="U104" i="9"/>
  <c r="L3" i="8"/>
  <c r="M3" i="8" s="1"/>
  <c r="A5" i="11" s="1"/>
  <c r="N3" i="8"/>
  <c r="O3" i="8" s="1"/>
  <c r="P3" i="8" s="1"/>
  <c r="B5" i="11" s="1"/>
  <c r="Q3" i="8"/>
  <c r="R3" i="8" s="1"/>
  <c r="C5" i="11" s="1"/>
  <c r="W103" i="8"/>
  <c r="W105" i="8"/>
  <c r="U105" i="8"/>
  <c r="A49" i="13"/>
  <c r="A49" i="1"/>
  <c r="B110" i="13"/>
  <c r="B110" i="1"/>
  <c r="W108" i="9"/>
  <c r="U108" i="9"/>
  <c r="W3" i="8"/>
  <c r="U3" i="8"/>
  <c r="U24" i="8"/>
  <c r="W24" i="8"/>
  <c r="N28" i="8"/>
  <c r="O28" i="8" s="1"/>
  <c r="P28" i="8" s="1"/>
  <c r="B30" i="11" s="1"/>
  <c r="L28" i="8"/>
  <c r="M28" i="8" s="1"/>
  <c r="A30" i="11" s="1"/>
  <c r="Q28" i="8"/>
  <c r="R28" i="8" s="1"/>
  <c r="C30" i="11" s="1"/>
  <c r="Q30" i="8"/>
  <c r="R30" i="8" s="1"/>
  <c r="C32" i="11" s="1"/>
  <c r="L30" i="8"/>
  <c r="M30" i="8" s="1"/>
  <c r="A32" i="11" s="1"/>
  <c r="N58" i="9"/>
  <c r="O58" i="9" s="1"/>
  <c r="P58" i="9" s="1"/>
  <c r="Q58" i="9"/>
  <c r="R58" i="9" s="1"/>
  <c r="B89" i="13"/>
  <c r="B89" i="1"/>
  <c r="Q65" i="9"/>
  <c r="R65" i="9" s="1"/>
  <c r="L65" i="9"/>
  <c r="M65" i="9" s="1"/>
  <c r="A123" i="1"/>
  <c r="A123" i="13"/>
  <c r="Q115" i="9"/>
  <c r="R115" i="9" s="1"/>
  <c r="L115" i="9"/>
  <c r="M115" i="9" s="1"/>
  <c r="A134" i="13"/>
  <c r="A134" i="1"/>
  <c r="F48" i="1"/>
  <c r="W20" i="8"/>
  <c r="U20" i="8"/>
  <c r="L90" i="8"/>
  <c r="M90" i="8" s="1"/>
  <c r="A92" i="11" s="1"/>
  <c r="Q90" i="8"/>
  <c r="R90" i="8" s="1"/>
  <c r="C92" i="11" s="1"/>
  <c r="I2" i="1"/>
  <c r="H2" i="1" s="1"/>
  <c r="P119" i="1" s="1"/>
  <c r="Q119" i="1" s="1"/>
  <c r="R119" i="1" s="1"/>
  <c r="S119" i="1" s="1"/>
  <c r="C40" i="13"/>
  <c r="C40" i="1"/>
  <c r="L6" i="9"/>
  <c r="M6" i="9" s="1"/>
  <c r="N6" i="9"/>
  <c r="O6" i="9" s="1"/>
  <c r="P6" i="9" s="1"/>
  <c r="Q6" i="9"/>
  <c r="R6" i="9" s="1"/>
  <c r="K104" i="1"/>
  <c r="H104" i="1"/>
  <c r="I104" i="1"/>
  <c r="J104" i="1"/>
  <c r="W60" i="9"/>
  <c r="U60" i="9"/>
  <c r="W12" i="9"/>
  <c r="U12" i="9"/>
  <c r="U38" i="8"/>
  <c r="I21" i="11"/>
  <c r="K21" i="11"/>
  <c r="L75" i="6"/>
  <c r="P75" i="6"/>
  <c r="L2" i="1"/>
  <c r="M2" i="1" s="1"/>
  <c r="B128" i="1"/>
  <c r="F96" i="1"/>
  <c r="W94" i="9"/>
  <c r="U49" i="9"/>
  <c r="N23" i="8"/>
  <c r="O23" i="8" s="1"/>
  <c r="P23" i="8" s="1"/>
  <c r="B25" i="11" s="1"/>
  <c r="L23" i="8"/>
  <c r="M23" i="8" s="1"/>
  <c r="A25" i="11" s="1"/>
  <c r="U32" i="8"/>
  <c r="W88" i="8"/>
  <c r="U92" i="8"/>
  <c r="W92" i="8"/>
  <c r="P72" i="6"/>
  <c r="L72" i="6"/>
  <c r="F80" i="1"/>
  <c r="I80" i="1" s="1"/>
  <c r="W31" i="8"/>
  <c r="U31" i="8"/>
  <c r="N47" i="8"/>
  <c r="O47" i="8" s="1"/>
  <c r="P47" i="8" s="1"/>
  <c r="B49" i="11" s="1"/>
  <c r="L47" i="8"/>
  <c r="M47" i="8" s="1"/>
  <c r="A49" i="11" s="1"/>
  <c r="Q47" i="8"/>
  <c r="R47" i="8" s="1"/>
  <c r="C49" i="11" s="1"/>
  <c r="N63" i="8"/>
  <c r="O63" i="8" s="1"/>
  <c r="P63" i="8" s="1"/>
  <c r="B65" i="11" s="1"/>
  <c r="L63" i="8"/>
  <c r="M63" i="8" s="1"/>
  <c r="A65" i="11" s="1"/>
  <c r="Q63" i="8"/>
  <c r="R63" i="8" s="1"/>
  <c r="C65" i="11" s="1"/>
  <c r="N78" i="9"/>
  <c r="O78" i="9" s="1"/>
  <c r="P78" i="9" s="1"/>
  <c r="L78" i="9"/>
  <c r="M78" i="9" s="1"/>
  <c r="K6" i="1"/>
  <c r="W66" i="9"/>
  <c r="U66" i="9"/>
  <c r="W82" i="8"/>
  <c r="U82" i="8"/>
  <c r="N84" i="8"/>
  <c r="O84" i="8" s="1"/>
  <c r="P84" i="8" s="1"/>
  <c r="B86" i="11" s="1"/>
  <c r="Q84" i="8"/>
  <c r="R84" i="8" s="1"/>
  <c r="C86" i="11" s="1"/>
  <c r="L84" i="8"/>
  <c r="M84" i="8" s="1"/>
  <c r="A86" i="11" s="1"/>
  <c r="P81" i="6"/>
  <c r="L81" i="6"/>
  <c r="I4" i="1"/>
  <c r="W57" i="9"/>
  <c r="W48" i="9"/>
  <c r="W42" i="8"/>
  <c r="U96" i="8"/>
  <c r="W107" i="8"/>
  <c r="P79" i="6"/>
  <c r="P61" i="6"/>
  <c r="L61" i="6"/>
  <c r="P49" i="6"/>
  <c r="L49" i="6"/>
  <c r="W7" i="8"/>
  <c r="U7" i="8"/>
  <c r="U44" i="8"/>
  <c r="W44" i="8"/>
  <c r="U91" i="8"/>
  <c r="W91" i="8"/>
  <c r="I31" i="11"/>
  <c r="M31" i="11"/>
  <c r="H31" i="11"/>
  <c r="L31" i="11"/>
  <c r="M57" i="1"/>
  <c r="H137" i="1"/>
  <c r="K137" i="1"/>
  <c r="W25" i="9"/>
  <c r="U25" i="9"/>
  <c r="Q5" i="8"/>
  <c r="R5" i="8" s="1"/>
  <c r="C7" i="11" s="1"/>
  <c r="N5" i="8"/>
  <c r="O5" i="8" s="1"/>
  <c r="P5" i="8" s="1"/>
  <c r="B7" i="11" s="1"/>
  <c r="U12" i="8"/>
  <c r="W12" i="8"/>
  <c r="N37" i="8"/>
  <c r="O37" i="8" s="1"/>
  <c r="P37" i="8" s="1"/>
  <c r="B39" i="11" s="1"/>
  <c r="L37" i="8"/>
  <c r="M37" i="8" s="1"/>
  <c r="A39" i="11" s="1"/>
  <c r="N60" i="8"/>
  <c r="O60" i="8" s="1"/>
  <c r="P60" i="8" s="1"/>
  <c r="B62" i="11" s="1"/>
  <c r="Q60" i="8"/>
  <c r="R60" i="8" s="1"/>
  <c r="C62" i="11" s="1"/>
  <c r="L60" i="8"/>
  <c r="M60" i="8" s="1"/>
  <c r="A62" i="11" s="1"/>
  <c r="U104" i="8"/>
  <c r="W104" i="8"/>
  <c r="F31" i="11"/>
  <c r="F47" i="11"/>
  <c r="F55" i="11"/>
  <c r="H64" i="11"/>
  <c r="L64" i="11"/>
  <c r="K64" i="11"/>
  <c r="L105" i="1"/>
  <c r="J57" i="1"/>
  <c r="L137" i="1"/>
  <c r="F56" i="1"/>
  <c r="L6" i="1"/>
  <c r="W36" i="9"/>
  <c r="U36" i="9"/>
  <c r="N6" i="8"/>
  <c r="O6" i="8" s="1"/>
  <c r="P6" i="8" s="1"/>
  <c r="B8" i="11" s="1"/>
  <c r="Q6" i="8"/>
  <c r="R6" i="8" s="1"/>
  <c r="C8" i="11" s="1"/>
  <c r="U16" i="8"/>
  <c r="W16" i="8"/>
  <c r="W80" i="8"/>
  <c r="U80" i="8"/>
  <c r="Q95" i="8"/>
  <c r="R95" i="8" s="1"/>
  <c r="C97" i="11" s="1"/>
  <c r="N95" i="8"/>
  <c r="O95" i="8" s="1"/>
  <c r="P95" i="8" s="1"/>
  <c r="B97" i="11" s="1"/>
  <c r="L95" i="8"/>
  <c r="M95" i="8" s="1"/>
  <c r="A97" i="11" s="1"/>
  <c r="H21" i="11"/>
  <c r="J21" i="11"/>
  <c r="M21" i="11"/>
  <c r="F34" i="11"/>
  <c r="P48" i="6"/>
  <c r="L48" i="6"/>
  <c r="L111" i="1"/>
  <c r="F79" i="1"/>
  <c r="F72" i="1"/>
  <c r="F32" i="1"/>
  <c r="F139" i="1"/>
  <c r="U44" i="9"/>
  <c r="U28" i="9"/>
  <c r="U23" i="9"/>
  <c r="U20" i="9"/>
  <c r="U17" i="9"/>
  <c r="U7" i="9"/>
  <c r="N15" i="8"/>
  <c r="O15" i="8" s="1"/>
  <c r="P15" i="8" s="1"/>
  <c r="B17" i="11" s="1"/>
  <c r="U28" i="8"/>
  <c r="L50" i="8"/>
  <c r="M50" i="8" s="1"/>
  <c r="A52" i="11" s="1"/>
  <c r="L52" i="8"/>
  <c r="M52" i="8" s="1"/>
  <c r="A54" i="11" s="1"/>
  <c r="Q52" i="8"/>
  <c r="R52" i="8" s="1"/>
  <c r="C54" i="11" s="1"/>
  <c r="W58" i="8"/>
  <c r="U67" i="8"/>
  <c r="U71" i="8"/>
  <c r="Q72" i="8"/>
  <c r="R72" i="8" s="1"/>
  <c r="C74" i="11" s="1"/>
  <c r="N72" i="8"/>
  <c r="O72" i="8" s="1"/>
  <c r="P72" i="8" s="1"/>
  <c r="B74" i="11" s="1"/>
  <c r="W89" i="8"/>
  <c r="U89" i="8"/>
  <c r="Q106" i="8"/>
  <c r="R106" i="8" s="1"/>
  <c r="C108" i="11" s="1"/>
  <c r="N106" i="8"/>
  <c r="O106" i="8" s="1"/>
  <c r="P106" i="8" s="1"/>
  <c r="B108" i="11" s="1"/>
  <c r="U115" i="8"/>
  <c r="W115" i="8"/>
  <c r="I70" i="11"/>
  <c r="F34" i="1"/>
  <c r="F58" i="1"/>
  <c r="F62" i="1"/>
  <c r="U40" i="8"/>
  <c r="Q46" i="8"/>
  <c r="R46" i="8" s="1"/>
  <c r="C48" i="11" s="1"/>
  <c r="W75" i="8"/>
  <c r="N79" i="8"/>
  <c r="O79" i="8" s="1"/>
  <c r="P79" i="8" s="1"/>
  <c r="B81" i="11" s="1"/>
  <c r="L79" i="8"/>
  <c r="M79" i="8" s="1"/>
  <c r="A81" i="11" s="1"/>
  <c r="W83" i="8"/>
  <c r="Q102" i="8"/>
  <c r="R102" i="8" s="1"/>
  <c r="C104" i="11" s="1"/>
  <c r="N32" i="8"/>
  <c r="O32" i="8" s="1"/>
  <c r="P32" i="8" s="1"/>
  <c r="B34" i="11" s="1"/>
  <c r="L32" i="8"/>
  <c r="M32" i="8" s="1"/>
  <c r="A34" i="11" s="1"/>
  <c r="L111" i="8"/>
  <c r="M111" i="8" s="1"/>
  <c r="A113" i="11" s="1"/>
  <c r="N111" i="8"/>
  <c r="O111" i="8" s="1"/>
  <c r="P111" i="8" s="1"/>
  <c r="B113" i="11" s="1"/>
  <c r="P15" i="1"/>
  <c r="Q15" i="1" s="1"/>
  <c r="R15" i="1" s="1"/>
  <c r="S15" i="1" s="1"/>
  <c r="F23" i="1"/>
  <c r="J23" i="1" s="1"/>
  <c r="F111" i="1"/>
  <c r="L92" i="8"/>
  <c r="M92" i="8" s="1"/>
  <c r="A94" i="11" s="1"/>
  <c r="Q92" i="8"/>
  <c r="R92" i="8" s="1"/>
  <c r="C94" i="11" s="1"/>
  <c r="L69" i="11"/>
  <c r="J69" i="11"/>
  <c r="I69" i="11"/>
  <c r="H61" i="11"/>
  <c r="M61" i="11"/>
  <c r="P61" i="11" s="1"/>
  <c r="Q61" i="11" s="1"/>
  <c r="R61" i="11" s="1"/>
  <c r="S61" i="11" s="1"/>
  <c r="L61" i="11"/>
  <c r="I61" i="11"/>
  <c r="K61" i="11"/>
  <c r="L50" i="6"/>
  <c r="P50" i="6"/>
  <c r="F49" i="1"/>
  <c r="F133" i="1"/>
  <c r="L133" i="1" s="1"/>
  <c r="F71" i="11"/>
  <c r="J71" i="11" s="1"/>
  <c r="P69" i="6"/>
  <c r="L69" i="6"/>
  <c r="L64" i="6"/>
  <c r="P59" i="6"/>
  <c r="F6" i="11"/>
  <c r="H70" i="11"/>
  <c r="M70" i="11"/>
  <c r="P70" i="11" s="1"/>
  <c r="Q70" i="11" s="1"/>
  <c r="R70" i="11" s="1"/>
  <c r="S70" i="11" s="1"/>
  <c r="K70" i="11"/>
  <c r="P76" i="6"/>
  <c r="L76" i="6"/>
  <c r="P56" i="6"/>
  <c r="P51" i="6"/>
  <c r="W118" i="8"/>
  <c r="F25" i="11"/>
  <c r="F46" i="11"/>
  <c r="F99" i="11"/>
  <c r="F70" i="11"/>
  <c r="P43" i="6"/>
  <c r="L43" i="6"/>
  <c r="F39" i="11"/>
  <c r="F49" i="11"/>
  <c r="H49" i="11" s="1"/>
  <c r="F76" i="11"/>
  <c r="J110" i="11"/>
  <c r="H110" i="11"/>
  <c r="P110" i="11" s="1"/>
  <c r="Q110" i="11" s="1"/>
  <c r="R110" i="11" s="1"/>
  <c r="S110" i="11" s="1"/>
  <c r="I110" i="11"/>
  <c r="L63" i="6"/>
  <c r="P63" i="6"/>
  <c r="P58" i="6"/>
  <c r="L58" i="6"/>
  <c r="F4" i="11"/>
  <c r="F19" i="11"/>
  <c r="F82" i="11"/>
  <c r="L2" i="6"/>
  <c r="L71" i="6"/>
  <c r="P71" i="6"/>
  <c r="L60" i="6"/>
  <c r="P60" i="6"/>
  <c r="F15" i="11"/>
  <c r="J15" i="11" s="1"/>
  <c r="F30" i="11"/>
  <c r="F40" i="11"/>
  <c r="F48" i="11"/>
  <c r="F56" i="11"/>
  <c r="F80" i="11"/>
  <c r="P78" i="6"/>
  <c r="L68" i="6"/>
  <c r="P66" i="6"/>
  <c r="L66" i="6"/>
  <c r="L57" i="6"/>
  <c r="P55" i="6"/>
  <c r="L55" i="6"/>
  <c r="F13" i="11"/>
  <c r="F50" i="11"/>
  <c r="F92" i="11"/>
  <c r="F100" i="11"/>
  <c r="F107" i="11"/>
  <c r="L67" i="11"/>
  <c r="M64" i="11"/>
  <c r="P64" i="11" s="1"/>
  <c r="Q64" i="11" s="1"/>
  <c r="R64" i="11" s="1"/>
  <c r="S64" i="11" s="1"/>
  <c r="F41" i="11"/>
  <c r="F108" i="11"/>
  <c r="F118" i="11"/>
  <c r="F63" i="11"/>
  <c r="L63" i="11" s="1"/>
  <c r="F127" i="13"/>
  <c r="F115" i="13"/>
  <c r="F99" i="13"/>
  <c r="F83" i="13"/>
  <c r="F67" i="13"/>
  <c r="F51" i="13"/>
  <c r="F35" i="13"/>
  <c r="F19" i="13"/>
  <c r="F125" i="13"/>
  <c r="F109" i="13"/>
  <c r="F93" i="13"/>
  <c r="F77" i="13"/>
  <c r="F61" i="13"/>
  <c r="F45" i="13"/>
  <c r="F29" i="13"/>
  <c r="F135" i="13"/>
  <c r="K35" i="42"/>
  <c r="L35" i="42" s="1"/>
  <c r="J29" i="49"/>
  <c r="K16" i="48"/>
  <c r="L16" i="48" s="1"/>
  <c r="K15" i="46"/>
  <c r="L15" i="46" s="1"/>
  <c r="J33" i="46"/>
  <c r="K40" i="44"/>
  <c r="L40" i="44" s="1"/>
  <c r="J34" i="54"/>
  <c r="K5" i="58"/>
  <c r="L5" i="58" s="1"/>
  <c r="J14" i="48"/>
  <c r="J33" i="54"/>
  <c r="K36" i="44"/>
  <c r="L36" i="44" s="1"/>
  <c r="J11" i="54"/>
  <c r="K16" i="40"/>
  <c r="L16" i="40" s="1"/>
  <c r="J34" i="56"/>
  <c r="K21" i="54"/>
  <c r="L21" i="54" s="1"/>
  <c r="J12" i="48"/>
  <c r="J17" i="58"/>
  <c r="J19" i="46"/>
  <c r="K40" i="52"/>
  <c r="L40" i="52" s="1"/>
  <c r="J27" i="58"/>
  <c r="J36" i="56"/>
  <c r="K17" i="54"/>
  <c r="L17" i="54" s="1"/>
  <c r="J38" i="52"/>
  <c r="J13" i="58"/>
  <c r="J12" i="56"/>
  <c r="K26" i="48"/>
  <c r="L26" i="48" s="1"/>
  <c r="K5" i="54"/>
  <c r="L5" i="54" s="1"/>
  <c r="K38" i="56"/>
  <c r="L38" i="56" s="1"/>
  <c r="J41" i="54"/>
  <c r="J42" i="56"/>
  <c r="K37" i="54"/>
  <c r="L37" i="54" s="1"/>
  <c r="K42" i="44"/>
  <c r="L42" i="44" s="1"/>
  <c r="J6" i="44"/>
  <c r="J10" i="56"/>
  <c r="J9" i="54"/>
  <c r="K8" i="56"/>
  <c r="L8" i="56" s="1"/>
  <c r="J39" i="38"/>
  <c r="J32" i="44"/>
  <c r="J27" i="46"/>
  <c r="J38" i="44"/>
  <c r="J13" i="54"/>
  <c r="J23" i="42"/>
  <c r="J10" i="40"/>
  <c r="J35" i="38"/>
  <c r="J40" i="40"/>
  <c r="J41" i="42"/>
  <c r="K31" i="42"/>
  <c r="L31" i="42" s="1"/>
  <c r="K14" i="44"/>
  <c r="L14" i="44" s="1"/>
  <c r="J28" i="40"/>
  <c r="K11" i="38"/>
  <c r="L11" i="38" s="1"/>
  <c r="J31" i="38"/>
  <c r="K25" i="42"/>
  <c r="L25" i="42" s="1"/>
  <c r="J33" i="42"/>
  <c r="K26" i="40"/>
  <c r="L26" i="40" s="1"/>
  <c r="K10" i="44"/>
  <c r="L10" i="44" s="1"/>
  <c r="J33" i="53"/>
  <c r="J35" i="53"/>
  <c r="K27" i="57"/>
  <c r="L27" i="57" s="1"/>
  <c r="K24" i="51"/>
  <c r="L24" i="51" s="1"/>
  <c r="J10" i="51"/>
  <c r="J22" i="55"/>
  <c r="K35" i="57"/>
  <c r="L35" i="57" s="1"/>
  <c r="J15" i="52"/>
  <c r="J19" i="12"/>
  <c r="K17" i="38"/>
  <c r="L17" i="38" s="1"/>
  <c r="J39" i="12"/>
  <c r="J43" i="12"/>
  <c r="J19" i="60"/>
  <c r="J25" i="60"/>
  <c r="J42" i="50"/>
  <c r="K32" i="55"/>
  <c r="L32" i="55" s="1"/>
  <c r="J6" i="51"/>
  <c r="J11" i="53"/>
  <c r="K43" i="53"/>
  <c r="L43" i="53" s="1"/>
  <c r="J36" i="51"/>
  <c r="J5" i="53"/>
  <c r="J28" i="47"/>
  <c r="K30" i="58"/>
  <c r="L30" i="58" s="1"/>
  <c r="K26" i="58"/>
  <c r="L26" i="58" s="1"/>
  <c r="K31" i="48"/>
  <c r="L31" i="48" s="1"/>
  <c r="J40" i="59"/>
  <c r="J7" i="57"/>
  <c r="J34" i="51"/>
  <c r="K42" i="51"/>
  <c r="L42" i="51" s="1"/>
  <c r="K42" i="58"/>
  <c r="L42" i="58" s="1"/>
  <c r="J23" i="60"/>
  <c r="K17" i="53"/>
  <c r="L17" i="53" s="1"/>
  <c r="K40" i="51"/>
  <c r="L40" i="51" s="1"/>
  <c r="J42" i="54"/>
  <c r="J25" i="53"/>
  <c r="J42" i="55"/>
  <c r="K36" i="55"/>
  <c r="L36" i="55" s="1"/>
  <c r="K42" i="43"/>
  <c r="L42" i="43" s="1"/>
  <c r="K24" i="12"/>
  <c r="L24" i="12" s="1"/>
  <c r="K26" i="47"/>
  <c r="L26" i="47" s="1"/>
  <c r="J30" i="47"/>
  <c r="J41" i="41"/>
  <c r="J28" i="43"/>
  <c r="K20" i="47"/>
  <c r="L20" i="47" s="1"/>
  <c r="K32" i="47"/>
  <c r="L32" i="47" s="1"/>
  <c r="K35" i="52"/>
  <c r="L35" i="52" s="1"/>
  <c r="J28" i="54"/>
  <c r="K27" i="60"/>
  <c r="L27" i="60" s="1"/>
  <c r="J28" i="58"/>
  <c r="K14" i="58"/>
  <c r="L14" i="58" s="1"/>
  <c r="K29" i="56"/>
  <c r="L29" i="56" s="1"/>
  <c r="K34" i="58"/>
  <c r="L34" i="58" s="1"/>
  <c r="J5" i="56"/>
  <c r="K31" i="56"/>
  <c r="L31" i="56" s="1"/>
  <c r="J19" i="56"/>
  <c r="J38" i="50"/>
  <c r="K22" i="58"/>
  <c r="L22" i="58" s="1"/>
  <c r="J20" i="54"/>
  <c r="J18" i="58"/>
  <c r="J17" i="52"/>
  <c r="J10" i="54"/>
  <c r="K18" i="54"/>
  <c r="L18" i="54" s="1"/>
  <c r="J31" i="60"/>
  <c r="J40" i="58"/>
  <c r="K7" i="56"/>
  <c r="L7" i="56" s="1"/>
  <c r="J23" i="52"/>
  <c r="J26" i="54"/>
  <c r="J7" i="52"/>
  <c r="J21" i="52"/>
  <c r="K15" i="48"/>
  <c r="L15" i="48" s="1"/>
  <c r="K25" i="52"/>
  <c r="L25" i="52" s="1"/>
  <c r="K30" i="50"/>
  <c r="L30" i="50" s="1"/>
  <c r="K31" i="52"/>
  <c r="L31" i="52" s="1"/>
  <c r="K23" i="48"/>
  <c r="L23" i="48" s="1"/>
  <c r="K23" i="57"/>
  <c r="L23" i="57" s="1"/>
  <c r="K14" i="55"/>
  <c r="L14" i="55" s="1"/>
  <c r="K18" i="51"/>
  <c r="L18" i="51" s="1"/>
  <c r="J43" i="57"/>
  <c r="J18" i="55"/>
  <c r="K41" i="53"/>
  <c r="L41" i="53" s="1"/>
  <c r="K42" i="47"/>
  <c r="L42" i="47" s="1"/>
  <c r="J19" i="57"/>
  <c r="J10" i="55"/>
  <c r="J14" i="51"/>
  <c r="K14" i="47"/>
  <c r="L14" i="47" s="1"/>
  <c r="K12" i="55"/>
  <c r="L12" i="55" s="1"/>
  <c r="K15" i="53"/>
  <c r="L15" i="53" s="1"/>
  <c r="J15" i="37"/>
  <c r="J22" i="47"/>
  <c r="K20" i="55"/>
  <c r="L20" i="55" s="1"/>
  <c r="K34" i="59"/>
  <c r="L34" i="59" s="1"/>
  <c r="K25" i="57"/>
  <c r="L25" i="57" s="1"/>
  <c r="K9" i="53"/>
  <c r="L9" i="53" s="1"/>
  <c r="K10" i="59"/>
  <c r="L10" i="59" s="1"/>
  <c r="J16" i="12"/>
  <c r="K40" i="55"/>
  <c r="L40" i="55" s="1"/>
  <c r="J29" i="53"/>
  <c r="K29" i="41"/>
  <c r="L29" i="41" s="1"/>
  <c r="K12" i="59"/>
  <c r="L12" i="59" s="1"/>
  <c r="J37" i="49"/>
  <c r="K23" i="53"/>
  <c r="L23" i="53" s="1"/>
  <c r="K41" i="49"/>
  <c r="L41" i="49" s="1"/>
  <c r="K33" i="49"/>
  <c r="L33" i="49" s="1"/>
  <c r="J34" i="43"/>
  <c r="J8" i="47"/>
  <c r="J27" i="49"/>
  <c r="J20" i="51"/>
  <c r="K6" i="55"/>
  <c r="L6" i="55" s="1"/>
  <c r="K32" i="51"/>
  <c r="L32" i="51" s="1"/>
  <c r="J14" i="59"/>
  <c r="K19" i="53"/>
  <c r="L19" i="53" s="1"/>
  <c r="K34" i="47"/>
  <c r="L34" i="47" s="1"/>
  <c r="K11" i="57"/>
  <c r="L11" i="57" s="1"/>
  <c r="K16" i="43"/>
  <c r="L16" i="43" s="1"/>
  <c r="J15" i="57"/>
  <c r="K26" i="51"/>
  <c r="L26" i="51" s="1"/>
  <c r="K10" i="47"/>
  <c r="L10" i="47" s="1"/>
  <c r="J30" i="43"/>
  <c r="K24" i="47"/>
  <c r="L24" i="47" s="1"/>
  <c r="J36" i="12"/>
  <c r="J12" i="43"/>
  <c r="K6" i="59"/>
  <c r="L6" i="59" s="1"/>
  <c r="K8" i="43"/>
  <c r="L8" i="43" s="1"/>
  <c r="K9" i="49"/>
  <c r="L9" i="49" s="1"/>
  <c r="K22" i="43"/>
  <c r="L22" i="43" s="1"/>
  <c r="K6" i="43"/>
  <c r="L6" i="43" s="1"/>
  <c r="K17" i="49"/>
  <c r="L17" i="49" s="1"/>
  <c r="K16" i="47"/>
  <c r="L16" i="47" s="1"/>
  <c r="J8" i="51"/>
  <c r="J22" i="59"/>
  <c r="J33" i="41"/>
  <c r="J37" i="41"/>
  <c r="K10" i="43"/>
  <c r="L10" i="43" s="1"/>
  <c r="K6" i="47"/>
  <c r="L6" i="47" s="1"/>
  <c r="J21" i="41"/>
  <c r="K12" i="47"/>
  <c r="L12" i="47" s="1"/>
  <c r="K38" i="43"/>
  <c r="L38" i="43" s="1"/>
  <c r="J23" i="49"/>
  <c r="J18" i="59"/>
  <c r="K34" i="50"/>
  <c r="L34" i="50" s="1"/>
  <c r="J25" i="56"/>
  <c r="K16" i="50"/>
  <c r="L16" i="50" s="1"/>
  <c r="J29" i="60"/>
  <c r="K21" i="56"/>
  <c r="L21" i="56" s="1"/>
  <c r="K40" i="54"/>
  <c r="L40" i="54" s="1"/>
  <c r="K37" i="60"/>
  <c r="L37" i="60" s="1"/>
  <c r="K41" i="60"/>
  <c r="L41" i="60" s="1"/>
  <c r="J10" i="42"/>
  <c r="J24" i="58"/>
  <c r="K11" i="60"/>
  <c r="L11" i="60" s="1"/>
  <c r="J7" i="60"/>
  <c r="J10" i="50"/>
  <c r="J35" i="48"/>
  <c r="K12" i="50"/>
  <c r="L12" i="50" s="1"/>
  <c r="K41" i="56"/>
  <c r="L41" i="56" s="1"/>
  <c r="K6" i="58"/>
  <c r="L6" i="58" s="1"/>
  <c r="J29" i="44"/>
  <c r="J43" i="60"/>
  <c r="J16" i="54"/>
  <c r="J11" i="56"/>
  <c r="K37" i="48"/>
  <c r="L37" i="48" s="1"/>
  <c r="J6" i="54"/>
  <c r="K29" i="52"/>
  <c r="L29" i="52" s="1"/>
  <c r="J12" i="58"/>
  <c r="J32" i="58"/>
  <c r="K18" i="50"/>
  <c r="L18" i="50" s="1"/>
  <c r="J33" i="56"/>
  <c r="K32" i="50"/>
  <c r="L32" i="50" s="1"/>
  <c r="K41" i="52"/>
  <c r="L41" i="52" s="1"/>
  <c r="K36" i="54"/>
  <c r="L36" i="54" s="1"/>
  <c r="J43" i="48"/>
  <c r="J40" i="50"/>
  <c r="K22" i="50"/>
  <c r="L22" i="50" s="1"/>
  <c r="K36" i="50"/>
  <c r="L36" i="50" s="1"/>
  <c r="K12" i="12"/>
  <c r="L12" i="12" s="1"/>
  <c r="K20" i="12"/>
  <c r="L20" i="12" s="1"/>
  <c r="K43" i="41"/>
  <c r="L43" i="41" s="1"/>
  <c r="J32" i="12"/>
  <c r="J14" i="43"/>
  <c r="K19" i="45"/>
  <c r="L19" i="45" s="1"/>
  <c r="J15" i="45"/>
  <c r="K28" i="12"/>
  <c r="L28" i="12" s="1"/>
  <c r="J36" i="43"/>
  <c r="J8" i="48"/>
  <c r="J36" i="40"/>
  <c r="K14" i="40"/>
  <c r="L14" i="40" s="1"/>
  <c r="J7" i="38"/>
  <c r="K9" i="38"/>
  <c r="L9" i="38" s="1"/>
  <c r="K18" i="40"/>
  <c r="L18" i="40" s="1"/>
  <c r="J16" i="44"/>
  <c r="K8" i="40"/>
  <c r="L8" i="40" s="1"/>
  <c r="K20" i="44"/>
  <c r="L20" i="44" s="1"/>
  <c r="J41" i="38"/>
  <c r="K33" i="38"/>
  <c r="L33" i="38" s="1"/>
  <c r="J35" i="12"/>
  <c r="J43" i="38"/>
  <c r="K24" i="40"/>
  <c r="L24" i="40" s="1"/>
  <c r="J30" i="44"/>
  <c r="K22" i="44"/>
  <c r="L22" i="44" s="1"/>
  <c r="K43" i="46"/>
  <c r="L43" i="46" s="1"/>
  <c r="K37" i="46"/>
  <c r="L37" i="46" s="1"/>
  <c r="K19" i="38"/>
  <c r="L19" i="38" s="1"/>
  <c r="J24" i="44"/>
  <c r="J30" i="40"/>
  <c r="J21" i="46"/>
  <c r="J38" i="40"/>
  <c r="K31" i="46"/>
  <c r="L31" i="46" s="1"/>
  <c r="K8" i="44"/>
  <c r="L8" i="44" s="1"/>
  <c r="K26" i="44"/>
  <c r="L26" i="44" s="1"/>
  <c r="K34" i="44"/>
  <c r="L34" i="44" s="1"/>
  <c r="J18" i="44"/>
  <c r="K43" i="42"/>
  <c r="L43" i="42" s="1"/>
  <c r="K27" i="42"/>
  <c r="L27" i="42" s="1"/>
  <c r="J6" i="48"/>
  <c r="K37" i="38"/>
  <c r="L37" i="38" s="1"/>
  <c r="K23" i="46"/>
  <c r="L23" i="46" s="1"/>
  <c r="J42" i="40"/>
  <c r="K11" i="12"/>
  <c r="L11" i="12" s="1"/>
  <c r="J37" i="56"/>
  <c r="K29" i="48"/>
  <c r="L29" i="48" s="1"/>
  <c r="K28" i="50"/>
  <c r="L28" i="50" s="1"/>
  <c r="J43" i="40"/>
  <c r="J38" i="54"/>
  <c r="J24" i="54"/>
  <c r="J8" i="54"/>
  <c r="J35" i="60"/>
  <c r="J21" i="60"/>
  <c r="K26" i="50"/>
  <c r="L26" i="50" s="1"/>
  <c r="K41" i="48"/>
  <c r="L41" i="48" s="1"/>
  <c r="K38" i="58"/>
  <c r="L38" i="58" s="1"/>
  <c r="J13" i="56"/>
  <c r="J6" i="50"/>
  <c r="J32" i="46"/>
  <c r="K11" i="52"/>
  <c r="L11" i="52" s="1"/>
  <c r="J39" i="48"/>
  <c r="K20" i="50"/>
  <c r="L20" i="50" s="1"/>
  <c r="J9" i="56"/>
  <c r="J16" i="58"/>
  <c r="K12" i="54"/>
  <c r="L12" i="54" s="1"/>
  <c r="K19" i="48"/>
  <c r="L19" i="48" s="1"/>
  <c r="J21" i="48"/>
  <c r="J24" i="50"/>
  <c r="K17" i="56"/>
  <c r="L17" i="56" s="1"/>
  <c r="J20" i="58"/>
  <c r="J15" i="56"/>
  <c r="J39" i="52"/>
  <c r="K40" i="45"/>
  <c r="L40" i="45" s="1"/>
  <c r="J8" i="38"/>
  <c r="K18" i="42"/>
  <c r="L18" i="42" s="1"/>
  <c r="K36" i="42"/>
  <c r="L36" i="42" s="1"/>
  <c r="J40" i="38"/>
  <c r="K18" i="38"/>
  <c r="L18" i="38" s="1"/>
  <c r="K37" i="44"/>
  <c r="L37" i="44" s="1"/>
  <c r="J16" i="37"/>
  <c r="K42" i="37"/>
  <c r="L42" i="37" s="1"/>
  <c r="J40" i="41"/>
  <c r="K36" i="37"/>
  <c r="L36" i="37" s="1"/>
  <c r="K7" i="39"/>
  <c r="L7" i="39" s="1"/>
  <c r="K42" i="41"/>
  <c r="L42" i="41" s="1"/>
  <c r="K40" i="37"/>
  <c r="L40" i="37" s="1"/>
  <c r="J38" i="37"/>
  <c r="K16" i="41"/>
  <c r="L16" i="41" s="1"/>
  <c r="J29" i="39"/>
  <c r="J33" i="39"/>
  <c r="J38" i="12"/>
  <c r="J41" i="43"/>
  <c r="J20" i="37"/>
  <c r="J34" i="45"/>
  <c r="J25" i="39"/>
  <c r="J28" i="37"/>
  <c r="J26" i="41"/>
  <c r="K6" i="37"/>
  <c r="L6" i="37" s="1"/>
  <c r="J24" i="45"/>
  <c r="K6" i="41"/>
  <c r="L6" i="41" s="1"/>
  <c r="K33" i="43"/>
  <c r="L33" i="43" s="1"/>
  <c r="J10" i="49"/>
  <c r="K14" i="41"/>
  <c r="L14" i="41" s="1"/>
  <c r="K25" i="55"/>
  <c r="L25" i="55" s="1"/>
  <c r="J40" i="49"/>
  <c r="K39" i="47"/>
  <c r="L39" i="47" s="1"/>
  <c r="J42" i="45"/>
  <c r="J24" i="41"/>
  <c r="K18" i="45"/>
  <c r="L18" i="45" s="1"/>
  <c r="K10" i="41"/>
  <c r="L10" i="41" s="1"/>
  <c r="K17" i="39"/>
  <c r="L17" i="39" s="1"/>
  <c r="J37" i="39"/>
  <c r="K43" i="43"/>
  <c r="L43" i="43" s="1"/>
  <c r="K34" i="41"/>
  <c r="L34" i="41" s="1"/>
  <c r="J39" i="43"/>
  <c r="J18" i="41"/>
  <c r="K19" i="43"/>
  <c r="L19" i="43" s="1"/>
  <c r="J39" i="39"/>
  <c r="J12" i="45"/>
  <c r="J35" i="43"/>
  <c r="K35" i="47"/>
  <c r="L35" i="47" s="1"/>
  <c r="K41" i="47"/>
  <c r="L41" i="47" s="1"/>
  <c r="J5" i="47"/>
  <c r="K37" i="43"/>
  <c r="L37" i="43" s="1"/>
  <c r="J16" i="49"/>
  <c r="J30" i="37"/>
  <c r="J30" i="41"/>
  <c r="J38" i="45"/>
  <c r="K24" i="49"/>
  <c r="L24" i="49" s="1"/>
  <c r="K36" i="41"/>
  <c r="L36" i="41" s="1"/>
  <c r="J10" i="37"/>
  <c r="K28" i="41"/>
  <c r="L28" i="41" s="1"/>
  <c r="K22" i="41"/>
  <c r="L22" i="41" s="1"/>
  <c r="K17" i="51"/>
  <c r="L17" i="51" s="1"/>
  <c r="J38" i="41"/>
  <c r="J13" i="39"/>
  <c r="K43" i="39"/>
  <c r="L43" i="39" s="1"/>
  <c r="K32" i="41"/>
  <c r="L32" i="41" s="1"/>
  <c r="J22" i="49"/>
  <c r="J8" i="41"/>
  <c r="J39" i="51"/>
  <c r="J29" i="51"/>
  <c r="J15" i="47"/>
  <c r="J33" i="47"/>
  <c r="K33" i="47"/>
  <c r="L33" i="47" s="1"/>
  <c r="K5" i="12"/>
  <c r="L5" i="12" s="1"/>
  <c r="K10" i="38"/>
  <c r="L10" i="38" s="1"/>
  <c r="K38" i="42"/>
  <c r="L38" i="42" s="1"/>
  <c r="K42" i="46"/>
  <c r="L42" i="46" s="1"/>
  <c r="J38" i="46"/>
  <c r="J7" i="51"/>
  <c r="K43" i="44"/>
  <c r="L43" i="44" s="1"/>
  <c r="J8" i="42"/>
  <c r="K34" i="42"/>
  <c r="L34" i="42" s="1"/>
  <c r="J30" i="49"/>
  <c r="J36" i="48"/>
  <c r="J41" i="40"/>
  <c r="J33" i="40"/>
  <c r="J15" i="51"/>
  <c r="K19" i="44"/>
  <c r="L19" i="44" s="1"/>
  <c r="J33" i="51"/>
  <c r="J25" i="51"/>
  <c r="J10" i="57"/>
  <c r="J12" i="46"/>
  <c r="K14" i="38"/>
  <c r="L14" i="38" s="1"/>
  <c r="J29" i="40"/>
  <c r="K26" i="38"/>
  <c r="L26" i="38" s="1"/>
  <c r="J22" i="48"/>
  <c r="K12" i="42"/>
  <c r="L12" i="42" s="1"/>
  <c r="K18" i="48"/>
  <c r="L18" i="48" s="1"/>
  <c r="K25" i="44"/>
  <c r="L25" i="44" s="1"/>
  <c r="K20" i="38"/>
  <c r="L20" i="38" s="1"/>
  <c r="J15" i="40"/>
  <c r="J27" i="40"/>
  <c r="K42" i="38"/>
  <c r="L42" i="38" s="1"/>
  <c r="J13" i="40"/>
  <c r="K11" i="40"/>
  <c r="L11" i="40" s="1"/>
  <c r="K24" i="38"/>
  <c r="L24" i="38" s="1"/>
  <c r="K30" i="48"/>
  <c r="L30" i="48" s="1"/>
  <c r="K18" i="46"/>
  <c r="L18" i="46" s="1"/>
  <c r="J31" i="51"/>
  <c r="J23" i="51"/>
  <c r="K28" i="49"/>
  <c r="L28" i="49" s="1"/>
  <c r="K35" i="44"/>
  <c r="L35" i="44" s="1"/>
  <c r="K16" i="42"/>
  <c r="L16" i="42" s="1"/>
  <c r="K21" i="51"/>
  <c r="L21" i="51" s="1"/>
  <c r="J31" i="40"/>
  <c r="J41" i="12"/>
  <c r="J35" i="40"/>
  <c r="K14" i="42"/>
  <c r="L14" i="42" s="1"/>
  <c r="K6" i="42"/>
  <c r="L6" i="42" s="1"/>
  <c r="J20" i="42"/>
  <c r="J41" i="51"/>
  <c r="J37" i="51"/>
  <c r="K28" i="48"/>
  <c r="L28" i="48" s="1"/>
  <c r="J23" i="55"/>
  <c r="I139" i="13"/>
  <c r="K139" i="13" s="1"/>
  <c r="L139" i="13" s="1"/>
  <c r="I135" i="13"/>
  <c r="K135" i="13" s="1"/>
  <c r="L135" i="13" s="1"/>
  <c r="I131" i="13"/>
  <c r="I127" i="13"/>
  <c r="J127" i="13" s="1"/>
  <c r="I15" i="13"/>
  <c r="I59" i="13"/>
  <c r="J59" i="13" s="1"/>
  <c r="I79" i="13"/>
  <c r="J79" i="13" s="1"/>
  <c r="I87" i="13"/>
  <c r="I103" i="13"/>
  <c r="K103" i="13" s="1"/>
  <c r="L103" i="13" s="1"/>
  <c r="I111" i="13"/>
  <c r="K111" i="13" s="1"/>
  <c r="L111" i="13" s="1"/>
  <c r="I119" i="13"/>
  <c r="K22" i="38"/>
  <c r="L22" i="38" s="1"/>
  <c r="K6" i="38"/>
  <c r="L6" i="38" s="1"/>
  <c r="J6" i="46"/>
  <c r="J5" i="40"/>
  <c r="K32" i="49"/>
  <c r="L32" i="49" s="1"/>
  <c r="K36" i="57"/>
  <c r="L36" i="57" s="1"/>
  <c r="K30" i="42"/>
  <c r="L30" i="42" s="1"/>
  <c r="K23" i="40"/>
  <c r="L23" i="40" s="1"/>
  <c r="J17" i="40"/>
  <c r="J13" i="44"/>
  <c r="K36" i="49"/>
  <c r="L36" i="49" s="1"/>
  <c r="K27" i="44"/>
  <c r="L27" i="44" s="1"/>
  <c r="K21" i="44"/>
  <c r="L21" i="44" s="1"/>
  <c r="K15" i="12"/>
  <c r="L15" i="12" s="1"/>
  <c r="K41" i="44"/>
  <c r="L41" i="44" s="1"/>
  <c r="K19" i="40"/>
  <c r="L19" i="40" s="1"/>
  <c r="J40" i="42"/>
  <c r="K38" i="49"/>
  <c r="L38" i="49" s="1"/>
  <c r="K31" i="44"/>
  <c r="L31" i="44" s="1"/>
  <c r="K9" i="51"/>
  <c r="L9" i="51" s="1"/>
  <c r="K36" i="47"/>
  <c r="L36" i="47" s="1"/>
  <c r="J11" i="51"/>
  <c r="J32" i="48"/>
  <c r="J20" i="46"/>
  <c r="J26" i="49"/>
  <c r="K22" i="42"/>
  <c r="L22" i="42" s="1"/>
  <c r="J15" i="59"/>
  <c r="J14" i="46"/>
  <c r="K14" i="46"/>
  <c r="L14" i="46" s="1"/>
  <c r="K32" i="43"/>
  <c r="L32" i="43" s="1"/>
  <c r="J32" i="43"/>
  <c r="K12" i="44"/>
  <c r="L12" i="44" s="1"/>
  <c r="J12" i="44"/>
  <c r="J43" i="52"/>
  <c r="K43" i="52"/>
  <c r="L43" i="52" s="1"/>
  <c r="K38" i="39"/>
  <c r="L38" i="39" s="1"/>
  <c r="K37" i="55"/>
  <c r="L37" i="55" s="1"/>
  <c r="K19" i="49"/>
  <c r="L19" i="49" s="1"/>
  <c r="K18" i="53"/>
  <c r="L18" i="53" s="1"/>
  <c r="K10" i="52"/>
  <c r="L10" i="52" s="1"/>
  <c r="K37" i="37"/>
  <c r="L37" i="37" s="1"/>
  <c r="K20" i="53"/>
  <c r="L20" i="53" s="1"/>
  <c r="J17" i="50"/>
  <c r="J35" i="45"/>
  <c r="J11" i="41"/>
  <c r="J15" i="41"/>
  <c r="K35" i="59"/>
  <c r="L35" i="59" s="1"/>
  <c r="K42" i="53"/>
  <c r="L42" i="53" s="1"/>
  <c r="J17" i="48"/>
  <c r="K10" i="39"/>
  <c r="L10" i="39" s="1"/>
  <c r="K40" i="39"/>
  <c r="L40" i="39" s="1"/>
  <c r="J6" i="39"/>
  <c r="K7" i="55"/>
  <c r="L7" i="55" s="1"/>
  <c r="J19" i="59"/>
  <c r="J27" i="59"/>
  <c r="J37" i="50"/>
  <c r="K29" i="55"/>
  <c r="L29" i="55" s="1"/>
  <c r="K31" i="47"/>
  <c r="L31" i="47" s="1"/>
  <c r="J43" i="55"/>
  <c r="J32" i="52"/>
  <c r="J5" i="44"/>
  <c r="K15" i="43"/>
  <c r="L15" i="43" s="1"/>
  <c r="J9" i="48"/>
  <c r="J8" i="52"/>
  <c r="K7" i="46"/>
  <c r="L7" i="46" s="1"/>
  <c r="K12" i="53"/>
  <c r="L12" i="53" s="1"/>
  <c r="J13" i="49"/>
  <c r="K33" i="55"/>
  <c r="L33" i="55" s="1"/>
  <c r="K8" i="53"/>
  <c r="L8" i="53" s="1"/>
  <c r="J34" i="57"/>
  <c r="K28" i="53"/>
  <c r="L28" i="53" s="1"/>
  <c r="K41" i="45"/>
  <c r="L41" i="45" s="1"/>
  <c r="J9" i="42"/>
  <c r="J31" i="43"/>
  <c r="K34" i="53"/>
  <c r="L34" i="53" s="1"/>
  <c r="J9" i="55"/>
  <c r="J41" i="50"/>
  <c r="J16" i="57"/>
  <c r="J43" i="37"/>
  <c r="J7" i="37"/>
  <c r="K6" i="12"/>
  <c r="L6" i="12" s="1"/>
  <c r="J33" i="37"/>
  <c r="J41" i="55"/>
  <c r="K15" i="49"/>
  <c r="L15" i="49" s="1"/>
  <c r="K11" i="46"/>
  <c r="L11" i="46" s="1"/>
  <c r="J17" i="43"/>
  <c r="K25" i="45"/>
  <c r="L25" i="45" s="1"/>
  <c r="J39" i="50"/>
  <c r="J11" i="45"/>
  <c r="J21" i="37"/>
  <c r="K7" i="42"/>
  <c r="L7" i="42" s="1"/>
  <c r="K13" i="43"/>
  <c r="L13" i="43" s="1"/>
  <c r="J41" i="59"/>
  <c r="J21" i="49"/>
  <c r="K24" i="57"/>
  <c r="L24" i="57" s="1"/>
  <c r="J12" i="57"/>
  <c r="J9" i="44"/>
  <c r="J8" i="39"/>
  <c r="J28" i="39"/>
  <c r="K17" i="41"/>
  <c r="L17" i="41" s="1"/>
  <c r="K31" i="37"/>
  <c r="L31" i="37" s="1"/>
  <c r="K26" i="53"/>
  <c r="L26" i="53" s="1"/>
  <c r="K13" i="50"/>
  <c r="L13" i="50" s="1"/>
  <c r="J13" i="46"/>
  <c r="J14" i="39"/>
  <c r="K13" i="37"/>
  <c r="L13" i="37" s="1"/>
  <c r="K11" i="47"/>
  <c r="L11" i="47" s="1"/>
  <c r="J5" i="43"/>
  <c r="K23" i="37"/>
  <c r="L23" i="37" s="1"/>
  <c r="J12" i="39"/>
  <c r="K20" i="39"/>
  <c r="L20" i="39" s="1"/>
  <c r="J28" i="57"/>
  <c r="J24" i="52"/>
  <c r="K31" i="50"/>
  <c r="L31" i="50" s="1"/>
  <c r="K11" i="44"/>
  <c r="L11" i="44" s="1"/>
  <c r="J29" i="43"/>
  <c r="J36" i="39"/>
  <c r="K42" i="39"/>
  <c r="L42" i="39" s="1"/>
  <c r="K34" i="52"/>
  <c r="L34" i="52" s="1"/>
  <c r="K33" i="45"/>
  <c r="L33" i="45" s="1"/>
  <c r="K13" i="45"/>
  <c r="L13" i="45" s="1"/>
  <c r="J9" i="45"/>
  <c r="J27" i="43"/>
  <c r="J7" i="43"/>
  <c r="K11" i="42"/>
  <c r="L11" i="42" s="1"/>
  <c r="K19" i="41"/>
  <c r="L19" i="41" s="1"/>
  <c r="J5" i="41"/>
  <c r="K26" i="12"/>
  <c r="L26" i="12" s="1"/>
  <c r="K21" i="43"/>
  <c r="L21" i="43" s="1"/>
  <c r="J11" i="43"/>
  <c r="J10" i="12"/>
  <c r="J27" i="41"/>
  <c r="K39" i="59"/>
  <c r="L39" i="59" s="1"/>
  <c r="K35" i="50"/>
  <c r="L35" i="50" s="1"/>
  <c r="K21" i="50"/>
  <c r="L21" i="50" s="1"/>
  <c r="J25" i="49"/>
  <c r="K17" i="59"/>
  <c r="L17" i="59" s="1"/>
  <c r="K25" i="59"/>
  <c r="L25" i="59" s="1"/>
  <c r="J26" i="57"/>
  <c r="J5" i="48"/>
  <c r="K16" i="53"/>
  <c r="L16" i="53" s="1"/>
  <c r="K39" i="45"/>
  <c r="L39" i="45" s="1"/>
  <c r="K13" i="55"/>
  <c r="L13" i="55" s="1"/>
  <c r="J18" i="57"/>
  <c r="J35" i="55"/>
  <c r="J7" i="50"/>
  <c r="K7" i="45"/>
  <c r="L7" i="45" s="1"/>
  <c r="J14" i="52"/>
  <c r="K11" i="50"/>
  <c r="L11" i="50" s="1"/>
  <c r="J18" i="52"/>
  <c r="J39" i="55"/>
  <c r="J13" i="48"/>
  <c r="J22" i="52"/>
  <c r="J19" i="50"/>
  <c r="J29" i="45"/>
  <c r="K24" i="53"/>
  <c r="L24" i="53" s="1"/>
  <c r="K32" i="57"/>
  <c r="L32" i="57" s="1"/>
  <c r="K8" i="57"/>
  <c r="L8" i="57" s="1"/>
  <c r="J42" i="57"/>
  <c r="K37" i="12"/>
  <c r="L37" i="12" s="1"/>
  <c r="J32" i="39"/>
  <c r="K42" i="52"/>
  <c r="L42" i="52" s="1"/>
  <c r="J11" i="49"/>
  <c r="K5" i="42"/>
  <c r="L5" i="42" s="1"/>
  <c r="K24" i="39"/>
  <c r="L24" i="39" s="1"/>
  <c r="J11" i="59"/>
  <c r="K23" i="50"/>
  <c r="L23" i="50" s="1"/>
  <c r="J7" i="49"/>
  <c r="J27" i="45"/>
  <c r="J25" i="47"/>
  <c r="K34" i="39"/>
  <c r="L34" i="39" s="1"/>
  <c r="J26" i="52"/>
  <c r="K17" i="45"/>
  <c r="L17" i="45" s="1"/>
  <c r="J39" i="37"/>
  <c r="K34" i="12"/>
  <c r="L34" i="12" s="1"/>
  <c r="J29" i="59"/>
  <c r="K5" i="55"/>
  <c r="L5" i="55" s="1"/>
  <c r="J23" i="45"/>
  <c r="J13" i="42"/>
  <c r="K31" i="59"/>
  <c r="L31" i="59" s="1"/>
  <c r="K17" i="55"/>
  <c r="L17" i="55" s="1"/>
  <c r="K32" i="53"/>
  <c r="L32" i="53" s="1"/>
  <c r="J7" i="48"/>
  <c r="K5" i="45"/>
  <c r="L5" i="45" s="1"/>
  <c r="J25" i="41"/>
  <c r="K27" i="37"/>
  <c r="L27" i="37" s="1"/>
  <c r="K30" i="53"/>
  <c r="L30" i="53" s="1"/>
  <c r="J20" i="57"/>
  <c r="J5" i="49"/>
  <c r="J15" i="55"/>
  <c r="K19" i="55"/>
  <c r="L19" i="55" s="1"/>
  <c r="K40" i="53"/>
  <c r="L40" i="53" s="1"/>
  <c r="J38" i="57"/>
  <c r="J40" i="57"/>
  <c r="K13" i="41"/>
  <c r="L13" i="41" s="1"/>
  <c r="J7" i="44"/>
  <c r="J15" i="42"/>
  <c r="J37" i="45"/>
  <c r="J25" i="50"/>
  <c r="K30" i="52"/>
  <c r="L30" i="52" s="1"/>
  <c r="K42" i="59"/>
  <c r="L42" i="59" s="1"/>
  <c r="J42" i="59"/>
  <c r="K15" i="58"/>
  <c r="L15" i="58" s="1"/>
  <c r="J15" i="58"/>
  <c r="K14" i="60"/>
  <c r="L14" i="60" s="1"/>
  <c r="J14" i="60"/>
  <c r="K26" i="59"/>
  <c r="L26" i="59" s="1"/>
  <c r="J26" i="59"/>
  <c r="J30" i="54"/>
  <c r="K30" i="54"/>
  <c r="L30" i="54" s="1"/>
  <c r="J26" i="39"/>
  <c r="K26" i="39"/>
  <c r="L26" i="39" s="1"/>
  <c r="J30" i="57"/>
  <c r="K30" i="57"/>
  <c r="L30" i="57" s="1"/>
  <c r="I25" i="13"/>
  <c r="I29" i="13"/>
  <c r="I73" i="13"/>
  <c r="I81" i="13"/>
  <c r="I89" i="13"/>
  <c r="I113" i="13"/>
  <c r="K31" i="39"/>
  <c r="L31" i="39" s="1"/>
  <c r="J31" i="39"/>
  <c r="K35" i="46"/>
  <c r="L35" i="46" s="1"/>
  <c r="J35" i="46"/>
  <c r="K11" i="55"/>
  <c r="L11" i="55" s="1"/>
  <c r="J11" i="55"/>
  <c r="J21" i="45"/>
  <c r="K21" i="45"/>
  <c r="L21" i="45" s="1"/>
  <c r="J13" i="47"/>
  <c r="K13" i="47"/>
  <c r="L13" i="47" s="1"/>
  <c r="J33" i="59"/>
  <c r="K33" i="59"/>
  <c r="L33" i="59" s="1"/>
  <c r="J14" i="12"/>
  <c r="K14" i="12"/>
  <c r="L14" i="12" s="1"/>
  <c r="J5" i="37"/>
  <c r="K5" i="37"/>
  <c r="L5" i="37" s="1"/>
  <c r="J28" i="44"/>
  <c r="K28" i="44"/>
  <c r="L28" i="44" s="1"/>
  <c r="J22" i="60"/>
  <c r="K22" i="60"/>
  <c r="L22" i="60" s="1"/>
  <c r="K22" i="12"/>
  <c r="L22" i="12" s="1"/>
  <c r="J22" i="12"/>
  <c r="K17" i="44"/>
  <c r="L17" i="44" s="1"/>
  <c r="J17" i="44"/>
  <c r="K33" i="48"/>
  <c r="L33" i="48" s="1"/>
  <c r="J33" i="48"/>
  <c r="K22" i="51"/>
  <c r="L22" i="51" s="1"/>
  <c r="J22" i="51"/>
  <c r="K23" i="58"/>
  <c r="L23" i="58" s="1"/>
  <c r="J23" i="58"/>
  <c r="K32" i="37"/>
  <c r="L32" i="37" s="1"/>
  <c r="J32" i="37"/>
  <c r="J21" i="39"/>
  <c r="K21" i="39"/>
  <c r="L21" i="39" s="1"/>
  <c r="J23" i="47"/>
  <c r="K23" i="47"/>
  <c r="L23" i="47" s="1"/>
  <c r="J15" i="50"/>
  <c r="K15" i="50"/>
  <c r="L15" i="50" s="1"/>
  <c r="J28" i="55"/>
  <c r="K28" i="55"/>
  <c r="L28" i="55" s="1"/>
  <c r="K23" i="59"/>
  <c r="L23" i="59" s="1"/>
  <c r="J23" i="59"/>
  <c r="J33" i="60"/>
  <c r="K33" i="60"/>
  <c r="L33" i="60" s="1"/>
  <c r="K28" i="38"/>
  <c r="L28" i="38" s="1"/>
  <c r="J28" i="38"/>
  <c r="K30" i="39"/>
  <c r="L30" i="39" s="1"/>
  <c r="J30" i="39"/>
  <c r="K32" i="42"/>
  <c r="L32" i="42" s="1"/>
  <c r="J32" i="42"/>
  <c r="J10" i="45"/>
  <c r="K10" i="45"/>
  <c r="L10" i="45" s="1"/>
  <c r="J25" i="46"/>
  <c r="K25" i="46"/>
  <c r="L25" i="46" s="1"/>
  <c r="J42" i="49"/>
  <c r="K42" i="49"/>
  <c r="L42" i="49" s="1"/>
  <c r="J22" i="54"/>
  <c r="K22" i="54"/>
  <c r="L22" i="54" s="1"/>
  <c r="J32" i="56"/>
  <c r="K32" i="56"/>
  <c r="L32" i="56" s="1"/>
  <c r="K30" i="59"/>
  <c r="L30" i="59" s="1"/>
  <c r="J30" i="59"/>
  <c r="K17" i="60"/>
  <c r="L17" i="60" s="1"/>
  <c r="J17" i="60"/>
  <c r="K12" i="41"/>
  <c r="L12" i="41" s="1"/>
  <c r="J12" i="41"/>
  <c r="K18" i="43"/>
  <c r="L18" i="43" s="1"/>
  <c r="J18" i="43"/>
  <c r="J39" i="44"/>
  <c r="K39" i="44"/>
  <c r="L39" i="44" s="1"/>
  <c r="K31" i="45"/>
  <c r="L31" i="45" s="1"/>
  <c r="J31" i="45"/>
  <c r="K14" i="49"/>
  <c r="L14" i="49" s="1"/>
  <c r="J14" i="49"/>
  <c r="J19" i="52"/>
  <c r="K19" i="52"/>
  <c r="L19" i="52" s="1"/>
  <c r="K14" i="57"/>
  <c r="L14" i="57" s="1"/>
  <c r="J14" i="57"/>
  <c r="J37" i="59"/>
  <c r="K37" i="59"/>
  <c r="L37" i="59" s="1"/>
  <c r="I126" i="13"/>
  <c r="I36" i="13"/>
  <c r="I40" i="13"/>
  <c r="I44" i="13"/>
  <c r="I52" i="13"/>
  <c r="I84" i="13"/>
  <c r="I88" i="13"/>
  <c r="I108" i="13"/>
  <c r="I116" i="13"/>
  <c r="I62" i="13"/>
  <c r="I66" i="13"/>
  <c r="I70" i="13"/>
  <c r="I94" i="13"/>
  <c r="I98" i="13"/>
  <c r="J23" i="38"/>
  <c r="K23" i="38"/>
  <c r="L23" i="38" s="1"/>
  <c r="J11" i="39"/>
  <c r="K11" i="39"/>
  <c r="L11" i="39" s="1"/>
  <c r="J39" i="41"/>
  <c r="K39" i="41"/>
  <c r="L39" i="41" s="1"/>
  <c r="K9" i="43"/>
  <c r="L9" i="43" s="1"/>
  <c r="J9" i="43"/>
  <c r="K33" i="44"/>
  <c r="L33" i="44" s="1"/>
  <c r="J33" i="44"/>
  <c r="J26" i="45"/>
  <c r="K26" i="45"/>
  <c r="L26" i="45" s="1"/>
  <c r="K43" i="45"/>
  <c r="L43" i="45" s="1"/>
  <c r="J43" i="45"/>
  <c r="K40" i="46"/>
  <c r="L40" i="46" s="1"/>
  <c r="J40" i="46"/>
  <c r="K18" i="47"/>
  <c r="L18" i="47" s="1"/>
  <c r="J18" i="47"/>
  <c r="J25" i="48"/>
  <c r="K25" i="48"/>
  <c r="L25" i="48" s="1"/>
  <c r="J34" i="49"/>
  <c r="K34" i="49"/>
  <c r="L34" i="49" s="1"/>
  <c r="J8" i="50"/>
  <c r="K8" i="50"/>
  <c r="L8" i="50" s="1"/>
  <c r="K12" i="52"/>
  <c r="L12" i="52" s="1"/>
  <c r="J12" i="52"/>
  <c r="J14" i="54"/>
  <c r="K14" i="54"/>
  <c r="L14" i="54" s="1"/>
  <c r="J35" i="54"/>
  <c r="K35" i="54"/>
  <c r="L35" i="54" s="1"/>
  <c r="J21" i="55"/>
  <c r="K21" i="55"/>
  <c r="L21" i="55" s="1"/>
  <c r="J28" i="60"/>
  <c r="K28" i="60"/>
  <c r="L28" i="60" s="1"/>
  <c r="K30" i="12"/>
  <c r="L30" i="12" s="1"/>
  <c r="J30" i="12"/>
  <c r="J34" i="38"/>
  <c r="K34" i="38"/>
  <c r="L34" i="38" s="1"/>
  <c r="J25" i="40"/>
  <c r="K25" i="40"/>
  <c r="L25" i="40" s="1"/>
  <c r="K39" i="40"/>
  <c r="L39" i="40" s="1"/>
  <c r="J39" i="40"/>
  <c r="K23" i="41"/>
  <c r="L23" i="41" s="1"/>
  <c r="J23" i="41"/>
  <c r="J26" i="43"/>
  <c r="K26" i="43"/>
  <c r="L26" i="43" s="1"/>
  <c r="J23" i="44"/>
  <c r="K23" i="44"/>
  <c r="L23" i="44" s="1"/>
  <c r="K16" i="45"/>
  <c r="L16" i="45" s="1"/>
  <c r="J16" i="45"/>
  <c r="K9" i="46"/>
  <c r="L9" i="46" s="1"/>
  <c r="J9" i="46"/>
  <c r="J27" i="47"/>
  <c r="K27" i="47"/>
  <c r="L27" i="47" s="1"/>
  <c r="K40" i="48"/>
  <c r="L40" i="48" s="1"/>
  <c r="J40" i="48"/>
  <c r="J18" i="49"/>
  <c r="K18" i="49"/>
  <c r="L18" i="49" s="1"/>
  <c r="J27" i="50"/>
  <c r="K27" i="50"/>
  <c r="L27" i="50" s="1"/>
  <c r="K27" i="52"/>
  <c r="L27" i="52" s="1"/>
  <c r="J27" i="52"/>
  <c r="J13" i="53"/>
  <c r="K13" i="53"/>
  <c r="L13" i="53" s="1"/>
  <c r="J21" i="53"/>
  <c r="K21" i="53"/>
  <c r="L21" i="53" s="1"/>
  <c r="J31" i="53"/>
  <c r="K31" i="53"/>
  <c r="L31" i="53" s="1"/>
  <c r="K38" i="55"/>
  <c r="L38" i="55" s="1"/>
  <c r="J38" i="55"/>
  <c r="K40" i="56"/>
  <c r="L40" i="56" s="1"/>
  <c r="J40" i="56"/>
  <c r="K22" i="57"/>
  <c r="L22" i="57" s="1"/>
  <c r="J22" i="57"/>
  <c r="K8" i="58"/>
  <c r="L8" i="58" s="1"/>
  <c r="J8" i="58"/>
  <c r="K37" i="58"/>
  <c r="L37" i="58" s="1"/>
  <c r="J37" i="58"/>
  <c r="J9" i="60"/>
  <c r="K9" i="60"/>
  <c r="L9" i="60" s="1"/>
  <c r="K18" i="12"/>
  <c r="L18" i="12" s="1"/>
  <c r="J18" i="12"/>
  <c r="J12" i="37"/>
  <c r="K12" i="37"/>
  <c r="L12" i="37" s="1"/>
  <c r="K12" i="38"/>
  <c r="L12" i="38" s="1"/>
  <c r="J12" i="38"/>
  <c r="K16" i="38"/>
  <c r="L16" i="38" s="1"/>
  <c r="J16" i="38"/>
  <c r="J7" i="41"/>
  <c r="K7" i="41"/>
  <c r="L7" i="41" s="1"/>
  <c r="K24" i="42"/>
  <c r="L24" i="42" s="1"/>
  <c r="J24" i="42"/>
  <c r="J15" i="44"/>
  <c r="K15" i="44"/>
  <c r="L15" i="44" s="1"/>
  <c r="J22" i="46"/>
  <c r="K22" i="46"/>
  <c r="L22" i="46" s="1"/>
  <c r="J38" i="47"/>
  <c r="K38" i="47"/>
  <c r="L38" i="47" s="1"/>
  <c r="K8" i="49"/>
  <c r="L8" i="49" s="1"/>
  <c r="J8" i="49"/>
  <c r="J13" i="51"/>
  <c r="K13" i="51"/>
  <c r="L13" i="51" s="1"/>
  <c r="J24" i="56"/>
  <c r="K24" i="56"/>
  <c r="L24" i="56" s="1"/>
  <c r="J6" i="57"/>
  <c r="K6" i="57"/>
  <c r="L6" i="57" s="1"/>
  <c r="J39" i="57"/>
  <c r="K39" i="57"/>
  <c r="L39" i="57" s="1"/>
  <c r="K19" i="58"/>
  <c r="L19" i="58" s="1"/>
  <c r="J19" i="58"/>
  <c r="K7" i="59"/>
  <c r="L7" i="59" s="1"/>
  <c r="J7" i="59"/>
  <c r="J41" i="37"/>
  <c r="K41" i="37"/>
  <c r="L41" i="37" s="1"/>
  <c r="K23" i="39"/>
  <c r="L23" i="39" s="1"/>
  <c r="J23" i="39"/>
  <c r="J22" i="40"/>
  <c r="K22" i="40"/>
  <c r="L22" i="40" s="1"/>
  <c r="K37" i="42"/>
  <c r="L37" i="42" s="1"/>
  <c r="J37" i="42"/>
  <c r="J36" i="45"/>
  <c r="K36" i="45"/>
  <c r="L36" i="45" s="1"/>
  <c r="J29" i="46"/>
  <c r="K29" i="46"/>
  <c r="L29" i="46" s="1"/>
  <c r="J7" i="47"/>
  <c r="K7" i="47"/>
  <c r="L7" i="47" s="1"/>
  <c r="K10" i="48"/>
  <c r="L10" i="48" s="1"/>
  <c r="J10" i="48"/>
  <c r="K30" i="51"/>
  <c r="L30" i="51" s="1"/>
  <c r="J30" i="51"/>
  <c r="J38" i="51"/>
  <c r="K38" i="51"/>
  <c r="L38" i="51" s="1"/>
  <c r="K36" i="52"/>
  <c r="L36" i="52" s="1"/>
  <c r="J36" i="52"/>
  <c r="J6" i="53"/>
  <c r="K6" i="53"/>
  <c r="L6" i="53" s="1"/>
  <c r="J38" i="53"/>
  <c r="K38" i="53"/>
  <c r="L38" i="53" s="1"/>
  <c r="J38" i="60"/>
  <c r="K38" i="60"/>
  <c r="L38" i="60" s="1"/>
  <c r="M80" i="1"/>
  <c r="I73" i="1"/>
  <c r="M73" i="1"/>
  <c r="H73" i="1"/>
  <c r="L73" i="1"/>
  <c r="K73" i="1"/>
  <c r="J73" i="1"/>
  <c r="L43" i="1"/>
  <c r="J43" i="1"/>
  <c r="H43" i="1"/>
  <c r="P43" i="1" s="1"/>
  <c r="Q43" i="1" s="1"/>
  <c r="R43" i="1" s="1"/>
  <c r="S43" i="1" s="1"/>
  <c r="L7" i="1"/>
  <c r="K7" i="1"/>
  <c r="J7" i="1"/>
  <c r="M7" i="1"/>
  <c r="I7" i="1"/>
  <c r="H7" i="1"/>
  <c r="I34" i="1"/>
  <c r="J34" i="1"/>
  <c r="H34" i="1"/>
  <c r="K34" i="1"/>
  <c r="M58" i="1"/>
  <c r="L58" i="1"/>
  <c r="K58" i="1"/>
  <c r="I58" i="1"/>
  <c r="H58" i="1"/>
  <c r="J58" i="1"/>
  <c r="H62" i="1"/>
  <c r="J62" i="1"/>
  <c r="I86" i="1"/>
  <c r="H86" i="1"/>
  <c r="M86" i="1"/>
  <c r="J86" i="1"/>
  <c r="H33" i="11"/>
  <c r="J33" i="11"/>
  <c r="M33" i="11"/>
  <c r="P33" i="11" s="1"/>
  <c r="Q33" i="11" s="1"/>
  <c r="R33" i="11" s="1"/>
  <c r="S33" i="11" s="1"/>
  <c r="K33" i="11"/>
  <c r="L33" i="11"/>
  <c r="I33" i="11"/>
  <c r="L47" i="11"/>
  <c r="I47" i="11"/>
  <c r="H47" i="11"/>
  <c r="J47" i="11"/>
  <c r="M47" i="11"/>
  <c r="P47" i="11" s="1"/>
  <c r="Q47" i="11" s="1"/>
  <c r="R47" i="11" s="1"/>
  <c r="S47" i="11" s="1"/>
  <c r="K47" i="11"/>
  <c r="L102" i="11"/>
  <c r="H102" i="11"/>
  <c r="P102" i="11" s="1"/>
  <c r="Q102" i="11" s="1"/>
  <c r="R102" i="11" s="1"/>
  <c r="S102" i="11" s="1"/>
  <c r="I102" i="11"/>
  <c r="J102" i="11"/>
  <c r="M114" i="11"/>
  <c r="K114" i="11"/>
  <c r="L114" i="11"/>
  <c r="I114" i="11"/>
  <c r="H114" i="11"/>
  <c r="J114" i="11"/>
  <c r="L71" i="11"/>
  <c r="M63" i="11"/>
  <c r="K63" i="11"/>
  <c r="H93" i="11"/>
  <c r="P132" i="1"/>
  <c r="Q132" i="1" s="1"/>
  <c r="R132" i="1" s="1"/>
  <c r="S132" i="1" s="1"/>
  <c r="J95" i="1"/>
  <c r="H95" i="1"/>
  <c r="L95" i="1"/>
  <c r="K95" i="1"/>
  <c r="I38" i="1"/>
  <c r="J38" i="1"/>
  <c r="M38" i="1"/>
  <c r="P38" i="1" s="1"/>
  <c r="Q38" i="1" s="1"/>
  <c r="R38" i="1" s="1"/>
  <c r="S38" i="1" s="1"/>
  <c r="L38" i="1"/>
  <c r="H38" i="1"/>
  <c r="K38" i="1"/>
  <c r="H19" i="1"/>
  <c r="L19" i="1"/>
  <c r="J19" i="1"/>
  <c r="M122" i="1"/>
  <c r="L122" i="1"/>
  <c r="K122" i="1"/>
  <c r="J122" i="1"/>
  <c r="I122" i="1"/>
  <c r="M15" i="11"/>
  <c r="K15" i="11"/>
  <c r="L15" i="11"/>
  <c r="J56" i="11"/>
  <c r="K56" i="11"/>
  <c r="L55" i="1"/>
  <c r="H55" i="1"/>
  <c r="H35" i="1"/>
  <c r="L35" i="1"/>
  <c r="J35" i="1"/>
  <c r="J31" i="1"/>
  <c r="H31" i="1"/>
  <c r="M117" i="1"/>
  <c r="J117" i="1"/>
  <c r="L117" i="1"/>
  <c r="K117" i="1"/>
  <c r="H117" i="1"/>
  <c r="I117" i="1"/>
  <c r="I23" i="1"/>
  <c r="L49" i="1"/>
  <c r="H49" i="1"/>
  <c r="J133" i="1"/>
  <c r="I17" i="11"/>
  <c r="H17" i="11"/>
  <c r="J17" i="11"/>
  <c r="M17" i="11"/>
  <c r="K17" i="11"/>
  <c r="L17" i="11"/>
  <c r="H23" i="11"/>
  <c r="L23" i="11"/>
  <c r="M23" i="11"/>
  <c r="P23" i="11" s="1"/>
  <c r="Q23" i="11" s="1"/>
  <c r="R23" i="11" s="1"/>
  <c r="S23" i="11" s="1"/>
  <c r="J23" i="11"/>
  <c r="K23" i="11"/>
  <c r="L37" i="11"/>
  <c r="I37" i="11"/>
  <c r="H37" i="11"/>
  <c r="J37" i="11"/>
  <c r="M37" i="11"/>
  <c r="P37" i="11" s="1"/>
  <c r="Q37" i="11" s="1"/>
  <c r="R37" i="11" s="1"/>
  <c r="S37" i="11" s="1"/>
  <c r="K37" i="11"/>
  <c r="L49" i="11"/>
  <c r="I49" i="11"/>
  <c r="K98" i="11"/>
  <c r="L98" i="11"/>
  <c r="H98" i="11"/>
  <c r="P98" i="11" s="1"/>
  <c r="Q98" i="11" s="1"/>
  <c r="R98" i="11" s="1"/>
  <c r="S98" i="11" s="1"/>
  <c r="I98" i="11"/>
  <c r="M58" i="11"/>
  <c r="K58" i="11"/>
  <c r="L58" i="11"/>
  <c r="I58" i="11"/>
  <c r="H58" i="11"/>
  <c r="J58" i="11"/>
  <c r="M67" i="11"/>
  <c r="J67" i="11"/>
  <c r="K67" i="11"/>
  <c r="H67" i="11"/>
  <c r="I67" i="11"/>
  <c r="M89" i="1"/>
  <c r="H89" i="1"/>
  <c r="L89" i="1"/>
  <c r="K89" i="1"/>
  <c r="J89" i="1"/>
  <c r="I89" i="1"/>
  <c r="K65" i="1"/>
  <c r="I65" i="1"/>
  <c r="M65" i="1"/>
  <c r="J65" i="1"/>
  <c r="L65" i="1"/>
  <c r="H56" i="1"/>
  <c r="M56" i="1"/>
  <c r="K56" i="1"/>
  <c r="J56" i="1"/>
  <c r="I56" i="1"/>
  <c r="L56" i="1"/>
  <c r="J25" i="1"/>
  <c r="I25" i="1"/>
  <c r="H25" i="1"/>
  <c r="M25" i="1"/>
  <c r="L25" i="1"/>
  <c r="K25" i="1"/>
  <c r="K113" i="1"/>
  <c r="L113" i="1"/>
  <c r="J113" i="1"/>
  <c r="I113" i="1"/>
  <c r="H113" i="1"/>
  <c r="M113" i="1"/>
  <c r="L139" i="1"/>
  <c r="H139" i="1"/>
  <c r="M12" i="1"/>
  <c r="K12" i="1"/>
  <c r="L12" i="1"/>
  <c r="I12" i="1"/>
  <c r="J12" i="1"/>
  <c r="H12" i="1"/>
  <c r="K39" i="11"/>
  <c r="H39" i="11"/>
  <c r="I39" i="11"/>
  <c r="M39" i="11"/>
  <c r="P39" i="11" s="1"/>
  <c r="Q39" i="11" s="1"/>
  <c r="R39" i="11" s="1"/>
  <c r="S39" i="11" s="1"/>
  <c r="H100" i="11"/>
  <c r="K100" i="11"/>
  <c r="L100" i="11"/>
  <c r="I53" i="11"/>
  <c r="J26" i="1"/>
  <c r="J130" i="1"/>
  <c r="J20" i="1"/>
  <c r="L36" i="1"/>
  <c r="M68" i="1"/>
  <c r="L29" i="1"/>
  <c r="H53" i="1"/>
  <c r="P53" i="1" s="1"/>
  <c r="Q53" i="1" s="1"/>
  <c r="R53" i="1" s="1"/>
  <c r="S53" i="1" s="1"/>
  <c r="J93" i="1"/>
  <c r="F81" i="1"/>
  <c r="H65" i="1"/>
  <c r="H122" i="1"/>
  <c r="I4" i="13"/>
  <c r="I8" i="13"/>
  <c r="J8" i="13" s="1"/>
  <c r="I12" i="13"/>
  <c r="I19" i="13"/>
  <c r="J19" i="13" s="1"/>
  <c r="I23" i="13"/>
  <c r="I26" i="13"/>
  <c r="I33" i="13"/>
  <c r="J33" i="13" s="1"/>
  <c r="I43" i="13"/>
  <c r="I46" i="13"/>
  <c r="I50" i="13"/>
  <c r="I53" i="13"/>
  <c r="I57" i="13"/>
  <c r="I60" i="13"/>
  <c r="I63" i="13"/>
  <c r="J63" i="13" s="1"/>
  <c r="I76" i="13"/>
  <c r="J76" i="13" s="1"/>
  <c r="I82" i="13"/>
  <c r="I85" i="13"/>
  <c r="J85" i="13" s="1"/>
  <c r="I90" i="13"/>
  <c r="I97" i="13"/>
  <c r="I100" i="13"/>
  <c r="J100" i="13" s="1"/>
  <c r="I107" i="13"/>
  <c r="J107" i="13" s="1"/>
  <c r="I110" i="13"/>
  <c r="J110" i="13" s="1"/>
  <c r="I122" i="13"/>
  <c r="I128" i="13"/>
  <c r="I138" i="13"/>
  <c r="K138" i="13" s="1"/>
  <c r="L138" i="13" s="1"/>
  <c r="L127" i="1"/>
  <c r="L20" i="1"/>
  <c r="M36" i="1"/>
  <c r="P36" i="1" s="1"/>
  <c r="Q36" i="1" s="1"/>
  <c r="R36" i="1" s="1"/>
  <c r="S36" i="1" s="1"/>
  <c r="J44" i="1"/>
  <c r="H68" i="1"/>
  <c r="K29" i="1"/>
  <c r="M29" i="1"/>
  <c r="K69" i="1"/>
  <c r="L69" i="1"/>
  <c r="J101" i="1"/>
  <c r="H101" i="1"/>
  <c r="I7" i="13"/>
  <c r="I11" i="13"/>
  <c r="J11" i="13" s="1"/>
  <c r="I18" i="13"/>
  <c r="I22" i="13"/>
  <c r="I32" i="13"/>
  <c r="J32" i="13" s="1"/>
  <c r="I39" i="13"/>
  <c r="I42" i="13"/>
  <c r="I45" i="13"/>
  <c r="J45" i="13" s="1"/>
  <c r="I49" i="13"/>
  <c r="I56" i="13"/>
  <c r="I69" i="13"/>
  <c r="J69" i="13" s="1"/>
  <c r="I72" i="13"/>
  <c r="J72" i="13" s="1"/>
  <c r="I75" i="13"/>
  <c r="I93" i="13"/>
  <c r="J93" i="13" s="1"/>
  <c r="I96" i="13"/>
  <c r="I99" i="13"/>
  <c r="I106" i="13"/>
  <c r="I109" i="13"/>
  <c r="K109" i="13" s="1"/>
  <c r="L109" i="13" s="1"/>
  <c r="I112" i="13"/>
  <c r="I115" i="13"/>
  <c r="J115" i="13" s="1"/>
  <c r="I118" i="13"/>
  <c r="I121" i="13"/>
  <c r="J121" i="13" s="1"/>
  <c r="I125" i="13"/>
  <c r="K125" i="13" s="1"/>
  <c r="L125" i="13" s="1"/>
  <c r="I134" i="13"/>
  <c r="I137" i="13"/>
  <c r="K137" i="13" s="1"/>
  <c r="L137" i="13" s="1"/>
  <c r="M69" i="1"/>
  <c r="M101" i="1"/>
  <c r="L109" i="1"/>
  <c r="I6" i="13"/>
  <c r="J6" i="13" s="1"/>
  <c r="I10" i="13"/>
  <c r="I14" i="13"/>
  <c r="J14" i="13" s="1"/>
  <c r="I17" i="13"/>
  <c r="I21" i="13"/>
  <c r="I28" i="13"/>
  <c r="I31" i="13"/>
  <c r="K31" i="13" s="1"/>
  <c r="I35" i="13"/>
  <c r="K35" i="13" s="1"/>
  <c r="L35" i="13" s="1"/>
  <c r="I38" i="13"/>
  <c r="I41" i="13"/>
  <c r="I48" i="13"/>
  <c r="I55" i="13"/>
  <c r="I65" i="13"/>
  <c r="J65" i="13" s="1"/>
  <c r="I68" i="13"/>
  <c r="K68" i="13" s="1"/>
  <c r="L68" i="13" s="1"/>
  <c r="I71" i="13"/>
  <c r="J71" i="13" s="1"/>
  <c r="I74" i="13"/>
  <c r="K74" i="13" s="1"/>
  <c r="L74" i="13" s="1"/>
  <c r="I78" i="13"/>
  <c r="J78" i="13" s="1"/>
  <c r="I92" i="13"/>
  <c r="I95" i="13"/>
  <c r="I102" i="13"/>
  <c r="I105" i="13"/>
  <c r="I114" i="13"/>
  <c r="I117" i="13"/>
  <c r="K117" i="13" s="1"/>
  <c r="L117" i="13" s="1"/>
  <c r="I120" i="13"/>
  <c r="I124" i="13"/>
  <c r="J124" i="13" s="1"/>
  <c r="I130" i="13"/>
  <c r="K130" i="13" s="1"/>
  <c r="L130" i="13" s="1"/>
  <c r="I133" i="13"/>
  <c r="I136" i="13"/>
  <c r="K136" i="13" s="1"/>
  <c r="L136" i="13" s="1"/>
  <c r="I5" i="13"/>
  <c r="J5" i="13" s="1"/>
  <c r="I9" i="13"/>
  <c r="I13" i="13"/>
  <c r="K13" i="13" s="1"/>
  <c r="L13" i="13" s="1"/>
  <c r="I16" i="13"/>
  <c r="I20" i="13"/>
  <c r="K20" i="13" s="1"/>
  <c r="L20" i="13" s="1"/>
  <c r="I24" i="13"/>
  <c r="K24" i="13" s="1"/>
  <c r="L24" i="13" s="1"/>
  <c r="I27" i="13"/>
  <c r="I30" i="13"/>
  <c r="K30" i="13" s="1"/>
  <c r="I34" i="13"/>
  <c r="K34" i="13" s="1"/>
  <c r="L34" i="13" s="1"/>
  <c r="I37" i="13"/>
  <c r="I47" i="13"/>
  <c r="I51" i="13"/>
  <c r="I54" i="13"/>
  <c r="J54" i="13" s="1"/>
  <c r="I58" i="13"/>
  <c r="K58" i="13" s="1"/>
  <c r="L58" i="13" s="1"/>
  <c r="I61" i="13"/>
  <c r="J61" i="13" s="1"/>
  <c r="I64" i="13"/>
  <c r="I67" i="13"/>
  <c r="K67" i="13" s="1"/>
  <c r="L67" i="13" s="1"/>
  <c r="I77" i="13"/>
  <c r="I80" i="13"/>
  <c r="J80" i="13" s="1"/>
  <c r="I83" i="13"/>
  <c r="K83" i="13" s="1"/>
  <c r="L83" i="13" s="1"/>
  <c r="I86" i="13"/>
  <c r="I91" i="13"/>
  <c r="I101" i="13"/>
  <c r="I104" i="13"/>
  <c r="I123" i="13"/>
  <c r="I129" i="13"/>
  <c r="I132" i="13"/>
  <c r="J132" i="13" s="1"/>
  <c r="K26" i="37"/>
  <c r="L26" i="37" s="1"/>
  <c r="J26" i="37"/>
  <c r="K15" i="39"/>
  <c r="L15" i="39" s="1"/>
  <c r="J15" i="39"/>
  <c r="K23" i="43"/>
  <c r="L23" i="43" s="1"/>
  <c r="J23" i="43"/>
  <c r="K25" i="43"/>
  <c r="L25" i="43" s="1"/>
  <c r="J25" i="43"/>
  <c r="K14" i="45"/>
  <c r="L14" i="45" s="1"/>
  <c r="J14" i="45"/>
  <c r="K8" i="46"/>
  <c r="L8" i="46" s="1"/>
  <c r="J8" i="46"/>
  <c r="K28" i="46"/>
  <c r="L28" i="46" s="1"/>
  <c r="J28" i="46"/>
  <c r="K17" i="47"/>
  <c r="L17" i="47" s="1"/>
  <c r="J17" i="47"/>
  <c r="K37" i="47"/>
  <c r="L37" i="47" s="1"/>
  <c r="J37" i="47"/>
  <c r="J24" i="48"/>
  <c r="K24" i="48"/>
  <c r="L24" i="48" s="1"/>
  <c r="K38" i="48"/>
  <c r="L38" i="48" s="1"/>
  <c r="J38" i="48"/>
  <c r="K6" i="49"/>
  <c r="L6" i="49" s="1"/>
  <c r="J6" i="49"/>
  <c r="J39" i="49"/>
  <c r="K39" i="49"/>
  <c r="L39" i="49" s="1"/>
  <c r="K5" i="50"/>
  <c r="L5" i="50" s="1"/>
  <c r="J5" i="50"/>
  <c r="J14" i="50"/>
  <c r="K14" i="50"/>
  <c r="L14" i="50" s="1"/>
  <c r="J5" i="51"/>
  <c r="K5" i="51"/>
  <c r="L5" i="51" s="1"/>
  <c r="K16" i="51"/>
  <c r="L16" i="51" s="1"/>
  <c r="J16" i="51"/>
  <c r="J5" i="52"/>
  <c r="K5" i="52"/>
  <c r="L5" i="52" s="1"/>
  <c r="K28" i="52"/>
  <c r="L28" i="52" s="1"/>
  <c r="J28" i="52"/>
  <c r="J37" i="52"/>
  <c r="K37" i="52"/>
  <c r="L37" i="52" s="1"/>
  <c r="J22" i="53"/>
  <c r="K22" i="53"/>
  <c r="L22" i="53" s="1"/>
  <c r="K15" i="54"/>
  <c r="L15" i="54" s="1"/>
  <c r="J15" i="54"/>
  <c r="K16" i="55"/>
  <c r="L16" i="55" s="1"/>
  <c r="J16" i="55"/>
  <c r="K27" i="55"/>
  <c r="L27" i="55" s="1"/>
  <c r="J27" i="55"/>
  <c r="K34" i="55"/>
  <c r="L34" i="55" s="1"/>
  <c r="J34" i="55"/>
  <c r="K27" i="56"/>
  <c r="L27" i="56" s="1"/>
  <c r="J27" i="56"/>
  <c r="K43" i="56"/>
  <c r="L43" i="56" s="1"/>
  <c r="J43" i="56"/>
  <c r="J9" i="57"/>
  <c r="K9" i="57"/>
  <c r="L9" i="57" s="1"/>
  <c r="K41" i="57"/>
  <c r="L41" i="57" s="1"/>
  <c r="J41" i="57"/>
  <c r="K10" i="58"/>
  <c r="L10" i="58" s="1"/>
  <c r="J10" i="58"/>
  <c r="K36" i="58"/>
  <c r="L36" i="58" s="1"/>
  <c r="J36" i="58"/>
  <c r="K13" i="59"/>
  <c r="L13" i="59" s="1"/>
  <c r="J13" i="59"/>
  <c r="J5" i="60"/>
  <c r="K5" i="60"/>
  <c r="L5" i="60" s="1"/>
  <c r="K15" i="60"/>
  <c r="L15" i="60" s="1"/>
  <c r="J15" i="60"/>
  <c r="K13" i="38"/>
  <c r="L13" i="38" s="1"/>
  <c r="J13" i="38"/>
  <c r="K22" i="39"/>
  <c r="L22" i="39" s="1"/>
  <c r="J22" i="39"/>
  <c r="K39" i="42"/>
  <c r="L39" i="42" s="1"/>
  <c r="J39" i="42"/>
  <c r="K40" i="43"/>
  <c r="L40" i="43" s="1"/>
  <c r="J40" i="43"/>
  <c r="J22" i="45"/>
  <c r="K22" i="45"/>
  <c r="L22" i="45" s="1"/>
  <c r="J32" i="45"/>
  <c r="K32" i="45"/>
  <c r="L32" i="45" s="1"/>
  <c r="K16" i="46"/>
  <c r="L16" i="46" s="1"/>
  <c r="J16" i="46"/>
  <c r="K26" i="46"/>
  <c r="L26" i="46" s="1"/>
  <c r="J26" i="46"/>
  <c r="K36" i="46"/>
  <c r="L36" i="46" s="1"/>
  <c r="J36" i="46"/>
  <c r="J41" i="46"/>
  <c r="K41" i="46"/>
  <c r="L41" i="46" s="1"/>
  <c r="K40" i="47"/>
  <c r="L40" i="47" s="1"/>
  <c r="J40" i="47"/>
  <c r="J11" i="48"/>
  <c r="K11" i="48"/>
  <c r="L11" i="48" s="1"/>
  <c r="K20" i="48"/>
  <c r="L20" i="48" s="1"/>
  <c r="J20" i="48"/>
  <c r="K27" i="48"/>
  <c r="L27" i="48" s="1"/>
  <c r="J27" i="48"/>
  <c r="J34" i="48"/>
  <c r="K34" i="48"/>
  <c r="L34" i="48" s="1"/>
  <c r="K35" i="49"/>
  <c r="L35" i="49" s="1"/>
  <c r="J35" i="49"/>
  <c r="K33" i="50"/>
  <c r="L33" i="50" s="1"/>
  <c r="J33" i="50"/>
  <c r="J12" i="51"/>
  <c r="K12" i="51"/>
  <c r="L12" i="51" s="1"/>
  <c r="K19" i="51"/>
  <c r="L19" i="51" s="1"/>
  <c r="J19" i="51"/>
  <c r="J35" i="51"/>
  <c r="K35" i="51"/>
  <c r="L35" i="51" s="1"/>
  <c r="J33" i="52"/>
  <c r="K33" i="52"/>
  <c r="L33" i="52" s="1"/>
  <c r="J27" i="53"/>
  <c r="K27" i="53"/>
  <c r="L27" i="53" s="1"/>
  <c r="K36" i="53"/>
  <c r="L36" i="53" s="1"/>
  <c r="J36" i="53"/>
  <c r="K27" i="54"/>
  <c r="L27" i="54" s="1"/>
  <c r="J27" i="54"/>
  <c r="K32" i="54"/>
  <c r="L32" i="54" s="1"/>
  <c r="J32" i="54"/>
  <c r="J23" i="56"/>
  <c r="K23" i="56"/>
  <c r="L23" i="56" s="1"/>
  <c r="J39" i="56"/>
  <c r="K39" i="56"/>
  <c r="L39" i="56" s="1"/>
  <c r="K5" i="57"/>
  <c r="L5" i="57" s="1"/>
  <c r="J5" i="57"/>
  <c r="K21" i="57"/>
  <c r="L21" i="57" s="1"/>
  <c r="J21" i="57"/>
  <c r="J37" i="57"/>
  <c r="K37" i="57"/>
  <c r="L37" i="57" s="1"/>
  <c r="J21" i="58"/>
  <c r="K21" i="58"/>
  <c r="L21" i="58" s="1"/>
  <c r="J43" i="58"/>
  <c r="K43" i="58"/>
  <c r="L43" i="58" s="1"/>
  <c r="K9" i="59"/>
  <c r="L9" i="59" s="1"/>
  <c r="J9" i="59"/>
  <c r="K32" i="59"/>
  <c r="L32" i="59" s="1"/>
  <c r="J32" i="59"/>
  <c r="K13" i="60"/>
  <c r="L13" i="60" s="1"/>
  <c r="J13" i="60"/>
  <c r="J26" i="60"/>
  <c r="K26" i="60"/>
  <c r="L26" i="60" s="1"/>
  <c r="K25" i="37"/>
  <c r="L25" i="37" s="1"/>
  <c r="J25" i="37"/>
  <c r="J27" i="38"/>
  <c r="K27" i="38"/>
  <c r="L27" i="38" s="1"/>
  <c r="J6" i="40"/>
  <c r="K6" i="40"/>
  <c r="L6" i="40" s="1"/>
  <c r="K21" i="42"/>
  <c r="L21" i="42" s="1"/>
  <c r="J21" i="42"/>
  <c r="K8" i="45"/>
  <c r="L8" i="45" s="1"/>
  <c r="J8" i="45"/>
  <c r="K20" i="45"/>
  <c r="L20" i="45" s="1"/>
  <c r="J20" i="45"/>
  <c r="K30" i="45"/>
  <c r="L30" i="45" s="1"/>
  <c r="J30" i="45"/>
  <c r="K24" i="46"/>
  <c r="L24" i="46" s="1"/>
  <c r="J24" i="46"/>
  <c r="J34" i="46"/>
  <c r="K34" i="46"/>
  <c r="L34" i="46" s="1"/>
  <c r="K39" i="46"/>
  <c r="L39" i="46" s="1"/>
  <c r="J39" i="46"/>
  <c r="J21" i="47"/>
  <c r="K21" i="47"/>
  <c r="L21" i="47" s="1"/>
  <c r="J43" i="47"/>
  <c r="K43" i="47"/>
  <c r="L43" i="47" s="1"/>
  <c r="K12" i="49"/>
  <c r="L12" i="49" s="1"/>
  <c r="J12" i="49"/>
  <c r="K31" i="49"/>
  <c r="L31" i="49" s="1"/>
  <c r="J31" i="49"/>
  <c r="J29" i="50"/>
  <c r="K29" i="50"/>
  <c r="L29" i="50" s="1"/>
  <c r="J13" i="52"/>
  <c r="K13" i="52"/>
  <c r="L13" i="52" s="1"/>
  <c r="J20" i="52"/>
  <c r="K20" i="52"/>
  <c r="L20" i="52" s="1"/>
  <c r="J7" i="53"/>
  <c r="K7" i="53"/>
  <c r="L7" i="53" s="1"/>
  <c r="J14" i="53"/>
  <c r="K14" i="53"/>
  <c r="L14" i="53" s="1"/>
  <c r="J39" i="53"/>
  <c r="K39" i="53"/>
  <c r="L39" i="53" s="1"/>
  <c r="J23" i="54"/>
  <c r="K23" i="54"/>
  <c r="L23" i="54" s="1"/>
  <c r="K8" i="55"/>
  <c r="L8" i="55" s="1"/>
  <c r="J8" i="55"/>
  <c r="J26" i="55"/>
  <c r="K26" i="55"/>
  <c r="L26" i="55" s="1"/>
  <c r="K35" i="56"/>
  <c r="L35" i="56" s="1"/>
  <c r="J35" i="56"/>
  <c r="J17" i="57"/>
  <c r="K17" i="57"/>
  <c r="L17" i="57" s="1"/>
  <c r="J33" i="57"/>
  <c r="K33" i="57"/>
  <c r="L33" i="57" s="1"/>
  <c r="K35" i="58"/>
  <c r="L35" i="58" s="1"/>
  <c r="J35" i="58"/>
  <c r="K5" i="59"/>
  <c r="L5" i="59" s="1"/>
  <c r="J5" i="59"/>
  <c r="J21" i="59"/>
  <c r="K21" i="59"/>
  <c r="L21" i="59" s="1"/>
  <c r="K28" i="59"/>
  <c r="L28" i="59" s="1"/>
  <c r="J28" i="59"/>
  <c r="K34" i="60"/>
  <c r="L34" i="60" s="1"/>
  <c r="J34" i="60"/>
  <c r="J39" i="60"/>
  <c r="K39" i="60"/>
  <c r="L39" i="60" s="1"/>
  <c r="J8" i="12"/>
  <c r="K8" i="12"/>
  <c r="L8" i="12" s="1"/>
  <c r="J5" i="38"/>
  <c r="K5" i="38"/>
  <c r="L5" i="38" s="1"/>
  <c r="J32" i="38"/>
  <c r="K32" i="38"/>
  <c r="L32" i="38" s="1"/>
  <c r="J20" i="40"/>
  <c r="K20" i="40"/>
  <c r="L20" i="40" s="1"/>
  <c r="J9" i="41"/>
  <c r="K9" i="41"/>
  <c r="L9" i="41" s="1"/>
  <c r="J17" i="42"/>
  <c r="K17" i="42"/>
  <c r="L17" i="42" s="1"/>
  <c r="K26" i="42"/>
  <c r="L26" i="42" s="1"/>
  <c r="J26" i="42"/>
  <c r="J6" i="45"/>
  <c r="K6" i="45"/>
  <c r="L6" i="45" s="1"/>
  <c r="K28" i="45"/>
  <c r="L28" i="45" s="1"/>
  <c r="J28" i="45"/>
  <c r="J5" i="46"/>
  <c r="K5" i="46"/>
  <c r="L5" i="46" s="1"/>
  <c r="K10" i="46"/>
  <c r="L10" i="46" s="1"/>
  <c r="J10" i="46"/>
  <c r="K17" i="46"/>
  <c r="L17" i="46" s="1"/>
  <c r="J17" i="46"/>
  <c r="K30" i="46"/>
  <c r="L30" i="46" s="1"/>
  <c r="J30" i="46"/>
  <c r="K9" i="47"/>
  <c r="L9" i="47" s="1"/>
  <c r="J9" i="47"/>
  <c r="J19" i="47"/>
  <c r="K19" i="47"/>
  <c r="L19" i="47" s="1"/>
  <c r="K29" i="47"/>
  <c r="L29" i="47" s="1"/>
  <c r="J29" i="47"/>
  <c r="K42" i="48"/>
  <c r="L42" i="48" s="1"/>
  <c r="J42" i="48"/>
  <c r="J20" i="49"/>
  <c r="K20" i="49"/>
  <c r="L20" i="49" s="1"/>
  <c r="K43" i="49"/>
  <c r="L43" i="49" s="1"/>
  <c r="J43" i="49"/>
  <c r="K9" i="50"/>
  <c r="L9" i="50" s="1"/>
  <c r="J9" i="50"/>
  <c r="K43" i="50"/>
  <c r="L43" i="50" s="1"/>
  <c r="J43" i="50"/>
  <c r="K27" i="51"/>
  <c r="L27" i="51" s="1"/>
  <c r="J27" i="51"/>
  <c r="J43" i="51"/>
  <c r="K43" i="51"/>
  <c r="L43" i="51" s="1"/>
  <c r="J9" i="52"/>
  <c r="K9" i="52"/>
  <c r="L9" i="52" s="1"/>
  <c r="J16" i="52"/>
  <c r="K16" i="52"/>
  <c r="L16" i="52" s="1"/>
  <c r="K10" i="53"/>
  <c r="L10" i="53" s="1"/>
  <c r="J10" i="53"/>
  <c r="K37" i="53"/>
  <c r="L37" i="53" s="1"/>
  <c r="J37" i="53"/>
  <c r="J19" i="54"/>
  <c r="K19" i="54"/>
  <c r="L19" i="54" s="1"/>
  <c r="J24" i="55"/>
  <c r="K24" i="55"/>
  <c r="L24" i="55" s="1"/>
  <c r="J31" i="55"/>
  <c r="K31" i="55"/>
  <c r="L31" i="55" s="1"/>
  <c r="K13" i="57"/>
  <c r="L13" i="57" s="1"/>
  <c r="J13" i="57"/>
  <c r="J29" i="57"/>
  <c r="K29" i="57"/>
  <c r="L29" i="57" s="1"/>
  <c r="K29" i="58"/>
  <c r="L29" i="58" s="1"/>
  <c r="J29" i="58"/>
  <c r="J8" i="59"/>
  <c r="K8" i="59"/>
  <c r="L8" i="59" s="1"/>
  <c r="J24" i="59"/>
  <c r="K24" i="59"/>
  <c r="L24" i="59" s="1"/>
  <c r="K43" i="59"/>
  <c r="L43" i="59" s="1"/>
  <c r="J43" i="59"/>
  <c r="J19" i="37"/>
  <c r="K19" i="37"/>
  <c r="L19" i="37" s="1"/>
  <c r="K22" i="37"/>
  <c r="L22" i="37" s="1"/>
  <c r="J22" i="37"/>
  <c r="K24" i="37"/>
  <c r="L24" i="37" s="1"/>
  <c r="J24" i="37"/>
  <c r="K29" i="37"/>
  <c r="L29" i="37" s="1"/>
  <c r="J29" i="37"/>
  <c r="K25" i="38"/>
  <c r="L25" i="38" s="1"/>
  <c r="J25" i="38"/>
  <c r="K27" i="39"/>
  <c r="L27" i="39" s="1"/>
  <c r="J27" i="39"/>
  <c r="K41" i="39"/>
  <c r="L41" i="39" s="1"/>
  <c r="J41" i="39"/>
  <c r="K32" i="40"/>
  <c r="L32" i="40" s="1"/>
  <c r="J32" i="40"/>
  <c r="J34" i="40"/>
  <c r="K34" i="40"/>
  <c r="L34" i="40" s="1"/>
  <c r="J19" i="42"/>
  <c r="K19" i="42"/>
  <c r="L19" i="42" s="1"/>
  <c r="K13" i="12"/>
  <c r="L13" i="12" s="1"/>
  <c r="J13" i="12"/>
  <c r="K7" i="12"/>
  <c r="L7" i="12" s="1"/>
  <c r="J7" i="12"/>
  <c r="K23" i="12"/>
  <c r="L23" i="12" s="1"/>
  <c r="J23" i="12"/>
  <c r="K31" i="12"/>
  <c r="L31" i="12" s="1"/>
  <c r="J31" i="12"/>
  <c r="K42" i="12"/>
  <c r="L42" i="12" s="1"/>
  <c r="J42" i="12"/>
  <c r="K8" i="37"/>
  <c r="L8" i="37" s="1"/>
  <c r="J8" i="37"/>
  <c r="J15" i="38"/>
  <c r="K15" i="38"/>
  <c r="L15" i="38" s="1"/>
  <c r="K38" i="38"/>
  <c r="L38" i="38" s="1"/>
  <c r="J38" i="38"/>
  <c r="K9" i="39"/>
  <c r="L9" i="39" s="1"/>
  <c r="J9" i="39"/>
  <c r="J19" i="39"/>
  <c r="K19" i="39"/>
  <c r="L19" i="39" s="1"/>
  <c r="J7" i="40"/>
  <c r="K7" i="40"/>
  <c r="L7" i="40" s="1"/>
  <c r="J9" i="40"/>
  <c r="K9" i="40"/>
  <c r="L9" i="40" s="1"/>
  <c r="K12" i="40"/>
  <c r="L12" i="40" s="1"/>
  <c r="J12" i="40"/>
  <c r="K37" i="40"/>
  <c r="L37" i="40" s="1"/>
  <c r="J37" i="40"/>
  <c r="K20" i="43"/>
  <c r="L20" i="43" s="1"/>
  <c r="J20" i="43"/>
  <c r="K29" i="42"/>
  <c r="L29" i="42" s="1"/>
  <c r="J20" i="41"/>
  <c r="K29" i="12"/>
  <c r="L29" i="12" s="1"/>
  <c r="J29" i="12"/>
  <c r="K9" i="12"/>
  <c r="L9" i="12" s="1"/>
  <c r="J9" i="12"/>
  <c r="J17" i="12"/>
  <c r="K17" i="12"/>
  <c r="L17" i="12" s="1"/>
  <c r="J25" i="12"/>
  <c r="K25" i="12"/>
  <c r="L25" i="12" s="1"/>
  <c r="K33" i="12"/>
  <c r="L33" i="12" s="1"/>
  <c r="J33" i="12"/>
  <c r="J18" i="37"/>
  <c r="K18" i="37"/>
  <c r="L18" i="37" s="1"/>
  <c r="K35" i="37"/>
  <c r="L35" i="37" s="1"/>
  <c r="J35" i="37"/>
  <c r="K21" i="38"/>
  <c r="L21" i="38" s="1"/>
  <c r="J21" i="38"/>
  <c r="J30" i="38"/>
  <c r="K30" i="38"/>
  <c r="L30" i="38" s="1"/>
  <c r="J36" i="38"/>
  <c r="K36" i="38"/>
  <c r="L36" i="38" s="1"/>
  <c r="J28" i="42"/>
  <c r="K28" i="42"/>
  <c r="L28" i="42" s="1"/>
  <c r="J42" i="42"/>
  <c r="K42" i="42"/>
  <c r="L42" i="42" s="1"/>
  <c r="K31" i="41"/>
  <c r="L31" i="41" s="1"/>
  <c r="J17" i="37"/>
  <c r="J21" i="12"/>
  <c r="K21" i="12"/>
  <c r="L21" i="12" s="1"/>
  <c r="J27" i="12"/>
  <c r="K27" i="12"/>
  <c r="L27" i="12" s="1"/>
  <c r="K9" i="37"/>
  <c r="L9" i="37" s="1"/>
  <c r="J9" i="37"/>
  <c r="J11" i="37"/>
  <c r="K11" i="37"/>
  <c r="L11" i="37" s="1"/>
  <c r="K14" i="37"/>
  <c r="L14" i="37" s="1"/>
  <c r="J14" i="37"/>
  <c r="K5" i="39"/>
  <c r="L5" i="39" s="1"/>
  <c r="J5" i="39"/>
  <c r="J16" i="39"/>
  <c r="K16" i="39"/>
  <c r="L16" i="39" s="1"/>
  <c r="J18" i="39"/>
  <c r="K18" i="39"/>
  <c r="L18" i="39" s="1"/>
  <c r="K35" i="39"/>
  <c r="L35" i="39" s="1"/>
  <c r="J35" i="39"/>
  <c r="K21" i="40"/>
  <c r="L21" i="40" s="1"/>
  <c r="J21" i="40"/>
  <c r="K35" i="41"/>
  <c r="L35" i="41" s="1"/>
  <c r="J35" i="41"/>
  <c r="J24" i="43"/>
  <c r="K24" i="43"/>
  <c r="L24" i="43" s="1"/>
  <c r="K40" i="12"/>
  <c r="L40" i="12" s="1"/>
  <c r="K34" i="37"/>
  <c r="L34" i="37" s="1"/>
  <c r="J29" i="38"/>
  <c r="K72" i="13" l="1"/>
  <c r="L72" i="13" s="1"/>
  <c r="M40" i="11"/>
  <c r="P40" i="11" s="1"/>
  <c r="Q40" i="11" s="1"/>
  <c r="R40" i="11" s="1"/>
  <c r="S40" i="11" s="1"/>
  <c r="K40" i="11"/>
  <c r="L40" i="11"/>
  <c r="J40" i="11"/>
  <c r="I40" i="11"/>
  <c r="H40" i="11"/>
  <c r="Q74" i="3"/>
  <c r="P74" i="3"/>
  <c r="Q109" i="3"/>
  <c r="R109" i="3"/>
  <c r="R87" i="3"/>
  <c r="L19" i="11"/>
  <c r="M19" i="11"/>
  <c r="P19" i="11" s="1"/>
  <c r="Q19" i="11" s="1"/>
  <c r="R19" i="11" s="1"/>
  <c r="S19" i="11" s="1"/>
  <c r="I19" i="11"/>
  <c r="H19" i="11"/>
  <c r="J19" i="11"/>
  <c r="K19" i="11"/>
  <c r="R125" i="5"/>
  <c r="S125" i="5"/>
  <c r="B83" i="13"/>
  <c r="B83" i="1"/>
  <c r="P22" i="3"/>
  <c r="Q101" i="5"/>
  <c r="T101" i="5" s="1"/>
  <c r="U101" i="5" s="1"/>
  <c r="V101" i="5" s="1"/>
  <c r="P6" i="3"/>
  <c r="P92" i="5"/>
  <c r="P137" i="3"/>
  <c r="T139" i="5"/>
  <c r="U139" i="5" s="1"/>
  <c r="V139" i="5" s="1"/>
  <c r="P94" i="3"/>
  <c r="S38" i="5"/>
  <c r="R38" i="5"/>
  <c r="J100" i="11"/>
  <c r="I100" i="11"/>
  <c r="M100" i="11"/>
  <c r="J76" i="11"/>
  <c r="H76" i="11"/>
  <c r="M76" i="11"/>
  <c r="L76" i="11"/>
  <c r="I76" i="11"/>
  <c r="K76" i="11"/>
  <c r="J49" i="1"/>
  <c r="K49" i="1"/>
  <c r="I49" i="1"/>
  <c r="M49" i="1"/>
  <c r="C60" i="1"/>
  <c r="C60" i="13"/>
  <c r="A83" i="13"/>
  <c r="A83" i="1"/>
  <c r="R112" i="3"/>
  <c r="R71" i="5"/>
  <c r="R47" i="5"/>
  <c r="S47" i="5"/>
  <c r="P100" i="1"/>
  <c r="Q100" i="1" s="1"/>
  <c r="R100" i="1" s="1"/>
  <c r="S100" i="1" s="1"/>
  <c r="O101" i="5"/>
  <c r="Q117" i="3"/>
  <c r="R289" i="8"/>
  <c r="I372" i="8"/>
  <c r="R372" i="8" s="1"/>
  <c r="P67" i="1"/>
  <c r="Q67" i="1" s="1"/>
  <c r="R67" i="1" s="1"/>
  <c r="S67" i="1" s="1"/>
  <c r="P100" i="3"/>
  <c r="O113" i="5"/>
  <c r="P5" i="3"/>
  <c r="P83" i="3"/>
  <c r="P87" i="1"/>
  <c r="Q87" i="1" s="1"/>
  <c r="R87" i="1" s="1"/>
  <c r="S87" i="1" s="1"/>
  <c r="Q117" i="5"/>
  <c r="T117" i="5" s="1"/>
  <c r="U117" i="5" s="1"/>
  <c r="V117" i="5" s="1"/>
  <c r="P65" i="1"/>
  <c r="Q65" i="1" s="1"/>
  <c r="R65" i="1" s="1"/>
  <c r="S65" i="1" s="1"/>
  <c r="I133" i="1"/>
  <c r="K92" i="11"/>
  <c r="J92" i="11"/>
  <c r="L92" i="11"/>
  <c r="M92" i="11"/>
  <c r="H92" i="11"/>
  <c r="I92" i="11"/>
  <c r="H6" i="11"/>
  <c r="J6" i="11"/>
  <c r="M6" i="11"/>
  <c r="L6" i="11"/>
  <c r="K6" i="11"/>
  <c r="I6" i="11"/>
  <c r="O114" i="5"/>
  <c r="O138" i="5"/>
  <c r="P10" i="3"/>
  <c r="R94" i="3"/>
  <c r="P84" i="1"/>
  <c r="Q84" i="1" s="1"/>
  <c r="R84" i="1" s="1"/>
  <c r="S84" i="1" s="1"/>
  <c r="O60" i="5"/>
  <c r="P46" i="1"/>
  <c r="Q46" i="1" s="1"/>
  <c r="R46" i="1" s="1"/>
  <c r="S46" i="1" s="1"/>
  <c r="P91" i="3"/>
  <c r="O71" i="5"/>
  <c r="T71" i="5" s="1"/>
  <c r="U71" i="5" s="1"/>
  <c r="V71" i="5" s="1"/>
  <c r="P91" i="1"/>
  <c r="Q91" i="1" s="1"/>
  <c r="R91" i="1" s="1"/>
  <c r="S91" i="1" s="1"/>
  <c r="P116" i="1"/>
  <c r="Q116" i="1" s="1"/>
  <c r="R116" i="1" s="1"/>
  <c r="S116" i="1" s="1"/>
  <c r="P127" i="1"/>
  <c r="Q127" i="1" s="1"/>
  <c r="R127" i="1" s="1"/>
  <c r="S127" i="1" s="1"/>
  <c r="R67" i="5"/>
  <c r="P55" i="3"/>
  <c r="P106" i="1"/>
  <c r="Q106" i="1" s="1"/>
  <c r="R106" i="1" s="1"/>
  <c r="S106" i="1" s="1"/>
  <c r="T96" i="5"/>
  <c r="U96" i="5" s="1"/>
  <c r="V96" i="5" s="1"/>
  <c r="R48" i="3"/>
  <c r="Q101" i="3"/>
  <c r="K8" i="4"/>
  <c r="L8" i="4" s="1"/>
  <c r="M8" i="4" s="1"/>
  <c r="N8" i="4" s="1"/>
  <c r="P67" i="3"/>
  <c r="Q107" i="5"/>
  <c r="T107" i="5" s="1"/>
  <c r="U107" i="5" s="1"/>
  <c r="V107" i="5" s="1"/>
  <c r="Q124" i="5"/>
  <c r="T124" i="5" s="1"/>
  <c r="U124" i="5" s="1"/>
  <c r="V124" i="5" s="1"/>
  <c r="P102" i="1"/>
  <c r="Q102" i="1" s="1"/>
  <c r="R102" i="1" s="1"/>
  <c r="S102" i="1" s="1"/>
  <c r="Y126" i="1"/>
  <c r="Y127" i="1"/>
  <c r="O82" i="5"/>
  <c r="P29" i="1"/>
  <c r="Q29" i="1" s="1"/>
  <c r="R29" i="1" s="1"/>
  <c r="S29" i="1" s="1"/>
  <c r="P112" i="1"/>
  <c r="Q112" i="1" s="1"/>
  <c r="R112" i="1" s="1"/>
  <c r="S112" i="1" s="1"/>
  <c r="K49" i="11"/>
  <c r="K133" i="1"/>
  <c r="K23" i="1"/>
  <c r="P55" i="1"/>
  <c r="Q55" i="1" s="1"/>
  <c r="R55" i="1" s="1"/>
  <c r="S55" i="1" s="1"/>
  <c r="H15" i="11"/>
  <c r="J63" i="11"/>
  <c r="H71" i="11"/>
  <c r="H80" i="1"/>
  <c r="P80" i="1" s="1"/>
  <c r="Q80" i="1" s="1"/>
  <c r="R80" i="1" s="1"/>
  <c r="S80" i="1" s="1"/>
  <c r="I118" i="11"/>
  <c r="K118" i="11"/>
  <c r="H118" i="11"/>
  <c r="J118" i="11"/>
  <c r="M118" i="11"/>
  <c r="P118" i="11" s="1"/>
  <c r="Q118" i="11" s="1"/>
  <c r="R118" i="11" s="1"/>
  <c r="S118" i="11" s="1"/>
  <c r="L118" i="11"/>
  <c r="J50" i="11"/>
  <c r="L50" i="11"/>
  <c r="I50" i="11"/>
  <c r="M50" i="11"/>
  <c r="P50" i="11" s="1"/>
  <c r="Q50" i="11" s="1"/>
  <c r="R50" i="11" s="1"/>
  <c r="S50" i="11" s="1"/>
  <c r="K50" i="11"/>
  <c r="H50" i="11"/>
  <c r="L39" i="11"/>
  <c r="J39" i="11"/>
  <c r="C110" i="1"/>
  <c r="C110" i="13"/>
  <c r="C7" i="13"/>
  <c r="C7" i="1"/>
  <c r="C98" i="13"/>
  <c r="C98" i="1"/>
  <c r="B125" i="13"/>
  <c r="B125" i="1"/>
  <c r="O128" i="5"/>
  <c r="P128" i="5"/>
  <c r="Q80" i="5"/>
  <c r="T80" i="5" s="1"/>
  <c r="U80" i="5" s="1"/>
  <c r="V80" i="5" s="1"/>
  <c r="R80" i="5"/>
  <c r="R111" i="5"/>
  <c r="S111" i="5"/>
  <c r="R139" i="5"/>
  <c r="O9" i="5"/>
  <c r="S114" i="5"/>
  <c r="P87" i="5"/>
  <c r="O96" i="5"/>
  <c r="R66" i="3"/>
  <c r="A34" i="1"/>
  <c r="A34" i="13"/>
  <c r="Q23" i="3"/>
  <c r="R23" i="3"/>
  <c r="R129" i="3"/>
  <c r="O75" i="5"/>
  <c r="Q110" i="5"/>
  <c r="T110" i="5" s="1"/>
  <c r="U110" i="5" s="1"/>
  <c r="V110" i="5" s="1"/>
  <c r="Q46" i="3"/>
  <c r="P46" i="3"/>
  <c r="P5" i="1"/>
  <c r="Q5" i="1" s="1"/>
  <c r="R5" i="1" s="1"/>
  <c r="S5" i="1" s="1"/>
  <c r="P116" i="5"/>
  <c r="T116" i="5" s="1"/>
  <c r="U116" i="5" s="1"/>
  <c r="V116" i="5" s="1"/>
  <c r="Q7" i="3"/>
  <c r="P35" i="3"/>
  <c r="R84" i="3"/>
  <c r="R112" i="5"/>
  <c r="P62" i="3"/>
  <c r="R99" i="3"/>
  <c r="K93" i="4"/>
  <c r="L93" i="4" s="1"/>
  <c r="M93" i="4" s="1"/>
  <c r="N93" i="4" s="1"/>
  <c r="T11" i="5"/>
  <c r="U11" i="5" s="1"/>
  <c r="V11" i="5" s="1"/>
  <c r="T54" i="5"/>
  <c r="U54" i="5" s="1"/>
  <c r="V54" i="5" s="1"/>
  <c r="S24" i="5"/>
  <c r="S39" i="5"/>
  <c r="P79" i="5"/>
  <c r="R93" i="3"/>
  <c r="P50" i="1"/>
  <c r="Q50" i="1" s="1"/>
  <c r="R50" i="1" s="1"/>
  <c r="S50" i="1" s="1"/>
  <c r="S14" i="5"/>
  <c r="P36" i="3"/>
  <c r="R96" i="3"/>
  <c r="R11" i="5"/>
  <c r="P11" i="11"/>
  <c r="Q11" i="11" s="1"/>
  <c r="R11" i="11" s="1"/>
  <c r="S11" i="11" s="1"/>
  <c r="Q77" i="5"/>
  <c r="T77" i="5" s="1"/>
  <c r="U77" i="5" s="1"/>
  <c r="V77" i="5" s="1"/>
  <c r="Q89" i="5"/>
  <c r="S122" i="5"/>
  <c r="R60" i="3"/>
  <c r="P13" i="3"/>
  <c r="R113" i="3"/>
  <c r="P11" i="1"/>
  <c r="Q11" i="1" s="1"/>
  <c r="R11" i="1" s="1"/>
  <c r="S11" i="1" s="1"/>
  <c r="P20" i="3"/>
  <c r="R68" i="3"/>
  <c r="T113" i="5"/>
  <c r="U113" i="5" s="1"/>
  <c r="V113" i="5" s="1"/>
  <c r="P9" i="1"/>
  <c r="Q9" i="1" s="1"/>
  <c r="R9" i="1" s="1"/>
  <c r="S9" i="1" s="1"/>
  <c r="P22" i="1"/>
  <c r="Q22" i="1" s="1"/>
  <c r="R22" i="1" s="1"/>
  <c r="S22" i="1" s="1"/>
  <c r="S137" i="5"/>
  <c r="O115" i="5"/>
  <c r="P85" i="3"/>
  <c r="P108" i="3"/>
  <c r="R51" i="3"/>
  <c r="P111" i="11"/>
  <c r="Q111" i="11" s="1"/>
  <c r="R111" i="11" s="1"/>
  <c r="S111" i="11" s="1"/>
  <c r="R125" i="3"/>
  <c r="R116" i="5"/>
  <c r="AL142" i="3"/>
  <c r="R31" i="5"/>
  <c r="S67" i="5"/>
  <c r="R30" i="3"/>
  <c r="P45" i="1"/>
  <c r="Q45" i="1" s="1"/>
  <c r="R45" i="1" s="1"/>
  <c r="S45" i="1" s="1"/>
  <c r="P16" i="3"/>
  <c r="P82" i="3"/>
  <c r="Q127" i="3"/>
  <c r="R24" i="3"/>
  <c r="P24" i="3"/>
  <c r="R92" i="3"/>
  <c r="P71" i="3"/>
  <c r="P82" i="5"/>
  <c r="T82" i="5" s="1"/>
  <c r="U82" i="5" s="1"/>
  <c r="V82" i="5" s="1"/>
  <c r="R100" i="3"/>
  <c r="R22" i="3"/>
  <c r="L82" i="11"/>
  <c r="K82" i="11"/>
  <c r="H82" i="11"/>
  <c r="I82" i="11"/>
  <c r="J82" i="11"/>
  <c r="M82" i="11"/>
  <c r="B80" i="13"/>
  <c r="B80" i="1"/>
  <c r="P125" i="5"/>
  <c r="O125" i="5"/>
  <c r="K71" i="11"/>
  <c r="A91" i="13"/>
  <c r="A91" i="1"/>
  <c r="Q42" i="3"/>
  <c r="P42" i="3"/>
  <c r="P68" i="3"/>
  <c r="P121" i="3"/>
  <c r="P130" i="3"/>
  <c r="P15" i="11"/>
  <c r="Q15" i="11" s="1"/>
  <c r="R15" i="11" s="1"/>
  <c r="S15" i="11" s="1"/>
  <c r="M71" i="11"/>
  <c r="I4" i="11"/>
  <c r="L4" i="11"/>
  <c r="M4" i="11"/>
  <c r="J4" i="11"/>
  <c r="H4" i="11"/>
  <c r="K4" i="11"/>
  <c r="P31" i="11"/>
  <c r="Q31" i="11" s="1"/>
  <c r="R31" i="11" s="1"/>
  <c r="P105" i="1"/>
  <c r="Q105" i="1" s="1"/>
  <c r="R105" i="1" s="1"/>
  <c r="S105" i="1" s="1"/>
  <c r="P77" i="1"/>
  <c r="Q77" i="1" s="1"/>
  <c r="R77" i="1" s="1"/>
  <c r="S77" i="1" s="1"/>
  <c r="P10" i="1"/>
  <c r="Q10" i="1" s="1"/>
  <c r="R10" i="1" s="1"/>
  <c r="S10" i="1" s="1"/>
  <c r="P74" i="1"/>
  <c r="Q74" i="1" s="1"/>
  <c r="R74" i="1" s="1"/>
  <c r="S74" i="1" s="1"/>
  <c r="P88" i="1"/>
  <c r="Q88" i="1" s="1"/>
  <c r="R88" i="1" s="1"/>
  <c r="S88" i="1" s="1"/>
  <c r="P130" i="1"/>
  <c r="Q130" i="1" s="1"/>
  <c r="R130" i="1" s="1"/>
  <c r="S130" i="1" s="1"/>
  <c r="P4" i="1"/>
  <c r="Q4" i="1" s="1"/>
  <c r="R4" i="1" s="1"/>
  <c r="P107" i="1"/>
  <c r="Q107" i="1" s="1"/>
  <c r="R107" i="1" s="1"/>
  <c r="S107" i="1" s="1"/>
  <c r="P27" i="1"/>
  <c r="Q27" i="1" s="1"/>
  <c r="R27" i="1" s="1"/>
  <c r="S27" i="1" s="1"/>
  <c r="P125" i="1"/>
  <c r="Q125" i="1" s="1"/>
  <c r="R125" i="1" s="1"/>
  <c r="S125" i="1" s="1"/>
  <c r="P17" i="1"/>
  <c r="Q17" i="1" s="1"/>
  <c r="R17" i="1" s="1"/>
  <c r="S17" i="1" s="1"/>
  <c r="P66" i="1"/>
  <c r="Q66" i="1" s="1"/>
  <c r="R66" i="1" s="1"/>
  <c r="S66" i="1" s="1"/>
  <c r="P44" i="1"/>
  <c r="Q44" i="1" s="1"/>
  <c r="R44" i="1" s="1"/>
  <c r="S44" i="1" s="1"/>
  <c r="P90" i="1"/>
  <c r="Q90" i="1" s="1"/>
  <c r="R90" i="1" s="1"/>
  <c r="S90" i="1" s="1"/>
  <c r="P13" i="1"/>
  <c r="Q13" i="1" s="1"/>
  <c r="R13" i="1" s="1"/>
  <c r="S13" i="1" s="1"/>
  <c r="P61" i="1"/>
  <c r="Q61" i="1" s="1"/>
  <c r="R61" i="1" s="1"/>
  <c r="S61" i="1" s="1"/>
  <c r="P126" i="1"/>
  <c r="Q126" i="1" s="1"/>
  <c r="R126" i="1" s="1"/>
  <c r="S126" i="1" s="1"/>
  <c r="P131" i="1"/>
  <c r="Q131" i="1" s="1"/>
  <c r="R131" i="1" s="1"/>
  <c r="S131" i="1" s="1"/>
  <c r="P114" i="1"/>
  <c r="Q114" i="1" s="1"/>
  <c r="R114" i="1" s="1"/>
  <c r="S114" i="1" s="1"/>
  <c r="P64" i="1"/>
  <c r="Q64" i="1" s="1"/>
  <c r="R64" i="1" s="1"/>
  <c r="S64" i="1" s="1"/>
  <c r="P40" i="1"/>
  <c r="Q40" i="1" s="1"/>
  <c r="R40" i="1" s="1"/>
  <c r="S40" i="1" s="1"/>
  <c r="P39" i="1"/>
  <c r="Q39" i="1" s="1"/>
  <c r="R39" i="1" s="1"/>
  <c r="S39" i="1" s="1"/>
  <c r="C101" i="13"/>
  <c r="C101" i="1"/>
  <c r="P118" i="5"/>
  <c r="R10" i="3"/>
  <c r="Q106" i="3"/>
  <c r="R106" i="3"/>
  <c r="O97" i="5"/>
  <c r="O36" i="5"/>
  <c r="O64" i="5"/>
  <c r="O66" i="5"/>
  <c r="O22" i="5"/>
  <c r="O54" i="5"/>
  <c r="O123" i="5"/>
  <c r="O62" i="5"/>
  <c r="O84" i="5"/>
  <c r="O43" i="5"/>
  <c r="O30" i="5"/>
  <c r="O57" i="5"/>
  <c r="O45" i="5"/>
  <c r="O26" i="5"/>
  <c r="O69" i="5"/>
  <c r="O23" i="5"/>
  <c r="O16" i="5"/>
  <c r="O133" i="5"/>
  <c r="O25" i="5"/>
  <c r="O49" i="5"/>
  <c r="O40" i="5"/>
  <c r="O15" i="5"/>
  <c r="O102" i="5"/>
  <c r="O86" i="5"/>
  <c r="O136" i="5"/>
  <c r="O78" i="5"/>
  <c r="O83" i="5"/>
  <c r="O130" i="5"/>
  <c r="O35" i="5"/>
  <c r="O124" i="5"/>
  <c r="O56" i="5"/>
  <c r="O61" i="5"/>
  <c r="O55" i="5"/>
  <c r="O90" i="5"/>
  <c r="O6" i="5"/>
  <c r="O104" i="5"/>
  <c r="O59" i="5"/>
  <c r="O91" i="5"/>
  <c r="O63" i="5"/>
  <c r="O41" i="5"/>
  <c r="O93" i="5"/>
  <c r="O108" i="5"/>
  <c r="T108" i="5" s="1"/>
  <c r="U108" i="5" s="1"/>
  <c r="V108" i="5" s="1"/>
  <c r="O28" i="5"/>
  <c r="O13" i="5"/>
  <c r="O10" i="5"/>
  <c r="O5" i="5"/>
  <c r="O72" i="5"/>
  <c r="O20" i="5"/>
  <c r="O140" i="5"/>
  <c r="O48" i="5"/>
  <c r="O8" i="5"/>
  <c r="O77" i="5"/>
  <c r="O109" i="5"/>
  <c r="O27" i="5"/>
  <c r="T27" i="5" s="1"/>
  <c r="U27" i="5" s="1"/>
  <c r="V27" i="5" s="1"/>
  <c r="O42" i="5"/>
  <c r="O81" i="5"/>
  <c r="O80" i="5"/>
  <c r="O24" i="5"/>
  <c r="T24" i="5" s="1"/>
  <c r="U24" i="5" s="1"/>
  <c r="V24" i="5" s="1"/>
  <c r="O14" i="5"/>
  <c r="P24" i="5"/>
  <c r="O18" i="5"/>
  <c r="T18" i="5" s="1"/>
  <c r="U18" i="5" s="1"/>
  <c r="V18" i="5" s="1"/>
  <c r="O33" i="5"/>
  <c r="K4" i="4"/>
  <c r="L4" i="4" s="1"/>
  <c r="M4" i="4" s="1"/>
  <c r="O76" i="5"/>
  <c r="P35" i="1"/>
  <c r="Q35" i="1" s="1"/>
  <c r="R35" i="1" s="1"/>
  <c r="S35" i="1" s="1"/>
  <c r="J80" i="1"/>
  <c r="C117" i="13"/>
  <c r="C117" i="1"/>
  <c r="C83" i="13"/>
  <c r="C83" i="1"/>
  <c r="R46" i="3"/>
  <c r="P85" i="1"/>
  <c r="Q85" i="1" s="1"/>
  <c r="R85" i="1" s="1"/>
  <c r="S85" i="1" s="1"/>
  <c r="Q94" i="5"/>
  <c r="T51" i="5"/>
  <c r="U51" i="5" s="1"/>
  <c r="V51" i="5" s="1"/>
  <c r="P54" i="1"/>
  <c r="Q54" i="1" s="1"/>
  <c r="R54" i="1" s="1"/>
  <c r="S54" i="1" s="1"/>
  <c r="Q68" i="3"/>
  <c r="P123" i="1"/>
  <c r="Q123" i="1" s="1"/>
  <c r="R123" i="1" s="1"/>
  <c r="S123" i="1" s="1"/>
  <c r="P50" i="3"/>
  <c r="K40" i="4"/>
  <c r="L40" i="4" s="1"/>
  <c r="M40" i="4" s="1"/>
  <c r="N40" i="4" s="1"/>
  <c r="P101" i="1"/>
  <c r="Q101" i="1" s="1"/>
  <c r="R101" i="1" s="1"/>
  <c r="S101" i="1" s="1"/>
  <c r="M49" i="11"/>
  <c r="M133" i="1"/>
  <c r="M23" i="1"/>
  <c r="I15" i="11"/>
  <c r="P19" i="1"/>
  <c r="Q19" i="1" s="1"/>
  <c r="R19" i="1" s="1"/>
  <c r="S19" i="1" s="1"/>
  <c r="H63" i="11"/>
  <c r="I71" i="11"/>
  <c r="K80" i="1"/>
  <c r="L108" i="11"/>
  <c r="J108" i="11"/>
  <c r="M108" i="11"/>
  <c r="K108" i="11"/>
  <c r="H108" i="11"/>
  <c r="I108" i="11"/>
  <c r="H13" i="11"/>
  <c r="J13" i="11"/>
  <c r="L13" i="11"/>
  <c r="K13" i="11"/>
  <c r="M13" i="11"/>
  <c r="I13" i="11"/>
  <c r="K80" i="11"/>
  <c r="H80" i="11"/>
  <c r="I80" i="11"/>
  <c r="L80" i="11"/>
  <c r="M80" i="11"/>
  <c r="J80" i="11"/>
  <c r="I62" i="1"/>
  <c r="K62" i="1"/>
  <c r="L62" i="1"/>
  <c r="M62" i="1"/>
  <c r="P62" i="1" s="1"/>
  <c r="Q62" i="1" s="1"/>
  <c r="R62" i="1" s="1"/>
  <c r="S62" i="1" s="1"/>
  <c r="M55" i="11"/>
  <c r="P55" i="11" s="1"/>
  <c r="Q55" i="11" s="1"/>
  <c r="R55" i="11" s="1"/>
  <c r="S55" i="11" s="1"/>
  <c r="I55" i="11"/>
  <c r="L55" i="11"/>
  <c r="H55" i="11"/>
  <c r="K55" i="11"/>
  <c r="J55" i="11"/>
  <c r="J96" i="1"/>
  <c r="M96" i="1"/>
  <c r="P96" i="1" s="1"/>
  <c r="Q96" i="1" s="1"/>
  <c r="R96" i="1" s="1"/>
  <c r="S96" i="1" s="1"/>
  <c r="K96" i="1"/>
  <c r="H96" i="1"/>
  <c r="I96" i="1"/>
  <c r="L96" i="1"/>
  <c r="C8" i="13"/>
  <c r="C8" i="1"/>
  <c r="B7" i="13"/>
  <c r="B7" i="1"/>
  <c r="C15" i="13"/>
  <c r="C15" i="1"/>
  <c r="C125" i="13"/>
  <c r="C125" i="1"/>
  <c r="S126" i="5"/>
  <c r="R126" i="5"/>
  <c r="I124" i="8"/>
  <c r="R400" i="8" s="1"/>
  <c r="P114" i="5"/>
  <c r="T114" i="5" s="1"/>
  <c r="U114" i="5" s="1"/>
  <c r="V114" i="5" s="1"/>
  <c r="P100" i="5"/>
  <c r="O100" i="5"/>
  <c r="Q134" i="5"/>
  <c r="T134" i="5" s="1"/>
  <c r="U134" i="5" s="1"/>
  <c r="V134" i="5" s="1"/>
  <c r="R134" i="5"/>
  <c r="S103" i="5"/>
  <c r="R75" i="3"/>
  <c r="Q75" i="3"/>
  <c r="C34" i="13"/>
  <c r="C34" i="1"/>
  <c r="P109" i="1"/>
  <c r="Q109" i="1" s="1"/>
  <c r="R109" i="1" s="1"/>
  <c r="S109" i="1" s="1"/>
  <c r="K79" i="4"/>
  <c r="L79" i="4" s="1"/>
  <c r="M79" i="4" s="1"/>
  <c r="N79" i="4" s="1"/>
  <c r="R29" i="5"/>
  <c r="R76" i="5"/>
  <c r="P88" i="3"/>
  <c r="P111" i="3"/>
  <c r="P47" i="1"/>
  <c r="Q47" i="1" s="1"/>
  <c r="R47" i="1" s="1"/>
  <c r="S47" i="1" s="1"/>
  <c r="O95" i="5"/>
  <c r="O112" i="5"/>
  <c r="R80" i="3"/>
  <c r="T29" i="5"/>
  <c r="U29" i="5" s="1"/>
  <c r="V29" i="5" s="1"/>
  <c r="P32" i="5"/>
  <c r="O53" i="5"/>
  <c r="P53" i="5"/>
  <c r="O79" i="5"/>
  <c r="O119" i="5"/>
  <c r="P93" i="3"/>
  <c r="Q131" i="3"/>
  <c r="P14" i="1"/>
  <c r="Q14" i="1" s="1"/>
  <c r="R14" i="1" s="1"/>
  <c r="S14" i="1" s="1"/>
  <c r="P14" i="5"/>
  <c r="P120" i="1"/>
  <c r="Q120" i="1" s="1"/>
  <c r="R120" i="1" s="1"/>
  <c r="S120" i="1" s="1"/>
  <c r="P28" i="1"/>
  <c r="Q28" i="1" s="1"/>
  <c r="R28" i="1" s="1"/>
  <c r="S28" i="1" s="1"/>
  <c r="Q14" i="5"/>
  <c r="T14" i="5" s="1"/>
  <c r="U14" i="5" s="1"/>
  <c r="V14" i="5" s="1"/>
  <c r="R135" i="5"/>
  <c r="P11" i="5"/>
  <c r="R33" i="3"/>
  <c r="R85" i="5"/>
  <c r="P113" i="11"/>
  <c r="Q113" i="11" s="1"/>
  <c r="R113" i="11" s="1"/>
  <c r="S113" i="11" s="1"/>
  <c r="P136" i="1"/>
  <c r="Q136" i="1" s="1"/>
  <c r="R136" i="1" s="1"/>
  <c r="S136" i="1" s="1"/>
  <c r="P103" i="1"/>
  <c r="Q103" i="1" s="1"/>
  <c r="R103" i="1" s="1"/>
  <c r="S103" i="1" s="1"/>
  <c r="P120" i="11"/>
  <c r="Q120" i="11" s="1"/>
  <c r="R120" i="11" s="1"/>
  <c r="S120" i="11" s="1"/>
  <c r="T75" i="5"/>
  <c r="U75" i="5" s="1"/>
  <c r="V75" i="5" s="1"/>
  <c r="R113" i="5"/>
  <c r="P99" i="3"/>
  <c r="P54" i="3"/>
  <c r="Q35" i="3"/>
  <c r="P42" i="1"/>
  <c r="Q42" i="1" s="1"/>
  <c r="R42" i="1" s="1"/>
  <c r="S42" i="1" s="1"/>
  <c r="P135" i="1"/>
  <c r="Q135" i="1" s="1"/>
  <c r="R135" i="1" s="1"/>
  <c r="S135" i="1" s="1"/>
  <c r="AL143" i="3"/>
  <c r="Q46" i="5"/>
  <c r="T46" i="5" s="1"/>
  <c r="U46" i="5" s="1"/>
  <c r="V46" i="5" s="1"/>
  <c r="P67" i="5"/>
  <c r="P59" i="1"/>
  <c r="Q59" i="1" s="1"/>
  <c r="R59" i="1" s="1"/>
  <c r="S59" i="1" s="1"/>
  <c r="O126" i="5"/>
  <c r="Q67" i="3"/>
  <c r="P137" i="5"/>
  <c r="R71" i="3"/>
  <c r="R41" i="3"/>
  <c r="Q22" i="3"/>
  <c r="R279" i="8"/>
  <c r="M99" i="11"/>
  <c r="L99" i="11"/>
  <c r="H99" i="11"/>
  <c r="K99" i="11"/>
  <c r="J99" i="11"/>
  <c r="I99" i="11"/>
  <c r="P18" i="3"/>
  <c r="O31" i="5"/>
  <c r="P31" i="5"/>
  <c r="T31" i="5" s="1"/>
  <c r="U31" i="5" s="1"/>
  <c r="V31" i="5" s="1"/>
  <c r="P120" i="3"/>
  <c r="P49" i="1"/>
  <c r="Q49" i="1" s="1"/>
  <c r="R49" i="1" s="1"/>
  <c r="S49" i="1" s="1"/>
  <c r="P93" i="11"/>
  <c r="Q93" i="11" s="1"/>
  <c r="R93" i="11" s="1"/>
  <c r="S93" i="11" s="1"/>
  <c r="M107" i="11"/>
  <c r="H107" i="11"/>
  <c r="I107" i="11"/>
  <c r="K107" i="11"/>
  <c r="J107" i="11"/>
  <c r="L107" i="11"/>
  <c r="P12" i="5"/>
  <c r="O12" i="5"/>
  <c r="Q105" i="5"/>
  <c r="T105" i="5" s="1"/>
  <c r="U105" i="5" s="1"/>
  <c r="V105" i="5" s="1"/>
  <c r="P105" i="5"/>
  <c r="P110" i="3"/>
  <c r="O88" i="5"/>
  <c r="P88" i="5"/>
  <c r="P117" i="3"/>
  <c r="P113" i="3"/>
  <c r="P60" i="3"/>
  <c r="P100" i="11"/>
  <c r="Q100" i="11" s="1"/>
  <c r="R100" i="11" s="1"/>
  <c r="S100" i="11" s="1"/>
  <c r="J25" i="11"/>
  <c r="M25" i="11"/>
  <c r="P25" i="11" s="1"/>
  <c r="Q25" i="11" s="1"/>
  <c r="R25" i="11" s="1"/>
  <c r="S25" i="11" s="1"/>
  <c r="K25" i="11"/>
  <c r="H25" i="11"/>
  <c r="L25" i="11"/>
  <c r="I25" i="11"/>
  <c r="Q112" i="3"/>
  <c r="P112" i="3"/>
  <c r="P25" i="3"/>
  <c r="K43" i="4"/>
  <c r="L43" i="4" s="1"/>
  <c r="M43" i="4" s="1"/>
  <c r="N43" i="4" s="1"/>
  <c r="K99" i="4"/>
  <c r="L99" i="4" s="1"/>
  <c r="M99" i="4" s="1"/>
  <c r="N99" i="4" s="1"/>
  <c r="K50" i="4"/>
  <c r="L50" i="4" s="1"/>
  <c r="M50" i="4" s="1"/>
  <c r="N50" i="4" s="1"/>
  <c r="K95" i="4"/>
  <c r="L95" i="4" s="1"/>
  <c r="M95" i="4" s="1"/>
  <c r="N95" i="4" s="1"/>
  <c r="K101" i="4"/>
  <c r="L101" i="4" s="1"/>
  <c r="M101" i="4" s="1"/>
  <c r="N101" i="4" s="1"/>
  <c r="K20" i="4"/>
  <c r="L20" i="4" s="1"/>
  <c r="M20" i="4" s="1"/>
  <c r="N20" i="4" s="1"/>
  <c r="K62" i="4"/>
  <c r="L62" i="4" s="1"/>
  <c r="M62" i="4" s="1"/>
  <c r="N62" i="4" s="1"/>
  <c r="K88" i="4"/>
  <c r="L88" i="4" s="1"/>
  <c r="M88" i="4" s="1"/>
  <c r="N88" i="4" s="1"/>
  <c r="K56" i="4"/>
  <c r="L56" i="4" s="1"/>
  <c r="M56" i="4" s="1"/>
  <c r="N56" i="4" s="1"/>
  <c r="K92" i="4"/>
  <c r="L92" i="4" s="1"/>
  <c r="M92" i="4" s="1"/>
  <c r="N92" i="4" s="1"/>
  <c r="K15" i="4"/>
  <c r="L15" i="4" s="1"/>
  <c r="M15" i="4" s="1"/>
  <c r="N15" i="4" s="1"/>
  <c r="K29" i="4"/>
  <c r="L29" i="4" s="1"/>
  <c r="M29" i="4" s="1"/>
  <c r="N29" i="4" s="1"/>
  <c r="K32" i="4"/>
  <c r="L32" i="4" s="1"/>
  <c r="M32" i="4" s="1"/>
  <c r="N32" i="4" s="1"/>
  <c r="K87" i="4"/>
  <c r="L87" i="4" s="1"/>
  <c r="M87" i="4" s="1"/>
  <c r="N87" i="4" s="1"/>
  <c r="K23" i="4"/>
  <c r="L23" i="4" s="1"/>
  <c r="M23" i="4" s="1"/>
  <c r="N23" i="4" s="1"/>
  <c r="K38" i="4"/>
  <c r="L38" i="4" s="1"/>
  <c r="M38" i="4" s="1"/>
  <c r="N38" i="4" s="1"/>
  <c r="K97" i="4"/>
  <c r="L97" i="4" s="1"/>
  <c r="M97" i="4" s="1"/>
  <c r="N97" i="4" s="1"/>
  <c r="K30" i="4"/>
  <c r="L30" i="4" s="1"/>
  <c r="M30" i="4" s="1"/>
  <c r="N30" i="4" s="1"/>
  <c r="K72" i="4"/>
  <c r="L72" i="4" s="1"/>
  <c r="M72" i="4" s="1"/>
  <c r="N72" i="4" s="1"/>
  <c r="K89" i="4"/>
  <c r="L89" i="4" s="1"/>
  <c r="M89" i="4" s="1"/>
  <c r="N89" i="4" s="1"/>
  <c r="K31" i="4"/>
  <c r="L31" i="4" s="1"/>
  <c r="M31" i="4" s="1"/>
  <c r="N31" i="4" s="1"/>
  <c r="K21" i="4"/>
  <c r="L21" i="4" s="1"/>
  <c r="M21" i="4" s="1"/>
  <c r="N21" i="4" s="1"/>
  <c r="K37" i="4"/>
  <c r="L37" i="4" s="1"/>
  <c r="M37" i="4" s="1"/>
  <c r="N37" i="4" s="1"/>
  <c r="K12" i="4"/>
  <c r="L12" i="4" s="1"/>
  <c r="M12" i="4" s="1"/>
  <c r="N12" i="4" s="1"/>
  <c r="K100" i="4"/>
  <c r="L100" i="4" s="1"/>
  <c r="M100" i="4" s="1"/>
  <c r="N100" i="4" s="1"/>
  <c r="K60" i="4"/>
  <c r="L60" i="4" s="1"/>
  <c r="M60" i="4" s="1"/>
  <c r="N60" i="4" s="1"/>
  <c r="K69" i="4"/>
  <c r="L69" i="4" s="1"/>
  <c r="M69" i="4" s="1"/>
  <c r="N69" i="4" s="1"/>
  <c r="K108" i="4"/>
  <c r="L108" i="4" s="1"/>
  <c r="M108" i="4" s="1"/>
  <c r="N108" i="4" s="1"/>
  <c r="K70" i="4"/>
  <c r="L70" i="4" s="1"/>
  <c r="M70" i="4" s="1"/>
  <c r="N70" i="4" s="1"/>
  <c r="K13" i="4"/>
  <c r="L13" i="4" s="1"/>
  <c r="M13" i="4" s="1"/>
  <c r="N13" i="4" s="1"/>
  <c r="K98" i="4"/>
  <c r="L98" i="4" s="1"/>
  <c r="M98" i="4" s="1"/>
  <c r="N98" i="4" s="1"/>
  <c r="K48" i="4"/>
  <c r="L48" i="4" s="1"/>
  <c r="M48" i="4" s="1"/>
  <c r="N48" i="4" s="1"/>
  <c r="K33" i="4"/>
  <c r="L33" i="4" s="1"/>
  <c r="M33" i="4" s="1"/>
  <c r="N33" i="4" s="1"/>
  <c r="K91" i="4"/>
  <c r="L91" i="4" s="1"/>
  <c r="M91" i="4" s="1"/>
  <c r="N91" i="4" s="1"/>
  <c r="K28" i="4"/>
  <c r="L28" i="4" s="1"/>
  <c r="M28" i="4" s="1"/>
  <c r="N28" i="4" s="1"/>
  <c r="K105" i="4"/>
  <c r="L105" i="4" s="1"/>
  <c r="M105" i="4" s="1"/>
  <c r="N105" i="4" s="1"/>
  <c r="K64" i="4"/>
  <c r="L64" i="4" s="1"/>
  <c r="M64" i="4" s="1"/>
  <c r="N64" i="4" s="1"/>
  <c r="K67" i="4"/>
  <c r="L67" i="4" s="1"/>
  <c r="M67" i="4" s="1"/>
  <c r="N67" i="4" s="1"/>
  <c r="P131" i="3"/>
  <c r="R91" i="3"/>
  <c r="O52" i="5"/>
  <c r="P40" i="3"/>
  <c r="P109" i="3"/>
  <c r="P89" i="3"/>
  <c r="P134" i="3"/>
  <c r="P84" i="3"/>
  <c r="P89" i="1"/>
  <c r="Q89" i="1" s="1"/>
  <c r="R89" i="1" s="1"/>
  <c r="S89" i="1" s="1"/>
  <c r="B60" i="1"/>
  <c r="B60" i="13"/>
  <c r="C136" i="13"/>
  <c r="C136" i="1"/>
  <c r="P57" i="3"/>
  <c r="Q61" i="3"/>
  <c r="R61" i="3"/>
  <c r="P126" i="3"/>
  <c r="S71" i="5"/>
  <c r="R35" i="3"/>
  <c r="Q36" i="3"/>
  <c r="R36" i="3"/>
  <c r="Q92" i="5"/>
  <c r="P139" i="3"/>
  <c r="P110" i="1"/>
  <c r="Q110" i="1" s="1"/>
  <c r="R110" i="1" s="1"/>
  <c r="S110" i="1" s="1"/>
  <c r="P37" i="3"/>
  <c r="P69" i="1"/>
  <c r="Q69" i="1" s="1"/>
  <c r="R69" i="1" s="1"/>
  <c r="S69" i="1" s="1"/>
  <c r="J49" i="11"/>
  <c r="H133" i="1"/>
  <c r="H23" i="1"/>
  <c r="P95" i="1"/>
  <c r="Q95" i="1" s="1"/>
  <c r="R95" i="1" s="1"/>
  <c r="S95" i="1" s="1"/>
  <c r="I63" i="11"/>
  <c r="P7" i="1"/>
  <c r="Q7" i="1" s="1"/>
  <c r="R7" i="1" s="1"/>
  <c r="S7" i="1" s="1"/>
  <c r="L80" i="1"/>
  <c r="L41" i="11"/>
  <c r="M41" i="11"/>
  <c r="P41" i="11" s="1"/>
  <c r="Q41" i="11" s="1"/>
  <c r="R41" i="11" s="1"/>
  <c r="S41" i="11" s="1"/>
  <c r="I41" i="11"/>
  <c r="K41" i="11"/>
  <c r="J41" i="11"/>
  <c r="H41" i="11"/>
  <c r="H56" i="11"/>
  <c r="L56" i="11"/>
  <c r="M56" i="11"/>
  <c r="P56" i="11" s="1"/>
  <c r="Q56" i="11" s="1"/>
  <c r="R56" i="11" s="1"/>
  <c r="S56" i="11" s="1"/>
  <c r="I56" i="11"/>
  <c r="P82" i="6"/>
  <c r="I34" i="11"/>
  <c r="H34" i="11"/>
  <c r="L34" i="11"/>
  <c r="M34" i="11"/>
  <c r="K34" i="11"/>
  <c r="J34" i="11"/>
  <c r="P137" i="1"/>
  <c r="Q137" i="1" s="1"/>
  <c r="R137" i="1" s="1"/>
  <c r="S137" i="1" s="1"/>
  <c r="B8" i="1"/>
  <c r="B8" i="13"/>
  <c r="A67" i="13"/>
  <c r="A67" i="1"/>
  <c r="A15" i="1"/>
  <c r="A15" i="13"/>
  <c r="O106" i="5"/>
  <c r="P106" i="5"/>
  <c r="O120" i="5"/>
  <c r="R9" i="5"/>
  <c r="Q9" i="5"/>
  <c r="Q5" i="3"/>
  <c r="R5" i="3"/>
  <c r="L41" i="1"/>
  <c r="H41" i="1"/>
  <c r="S100" i="5"/>
  <c r="R100" i="5"/>
  <c r="O134" i="5"/>
  <c r="O68" i="5"/>
  <c r="Q86" i="3"/>
  <c r="P86" i="3"/>
  <c r="O70" i="5"/>
  <c r="R45" i="3"/>
  <c r="R65" i="3"/>
  <c r="S75" i="5"/>
  <c r="R132" i="5"/>
  <c r="Q136" i="3"/>
  <c r="K111" i="4"/>
  <c r="L111" i="4" s="1"/>
  <c r="M111" i="4" s="1"/>
  <c r="N111" i="4" s="1"/>
  <c r="S65" i="5"/>
  <c r="S76" i="5"/>
  <c r="O98" i="5"/>
  <c r="S129" i="5"/>
  <c r="P7" i="3"/>
  <c r="R114" i="3"/>
  <c r="K65" i="4"/>
  <c r="L65" i="4" s="1"/>
  <c r="M65" i="4" s="1"/>
  <c r="N65" i="4" s="1"/>
  <c r="P112" i="5"/>
  <c r="T112" i="5" s="1"/>
  <c r="U112" i="5" s="1"/>
  <c r="V112" i="5" s="1"/>
  <c r="Q80" i="3"/>
  <c r="R32" i="5"/>
  <c r="R39" i="5"/>
  <c r="S53" i="5"/>
  <c r="R53" i="5"/>
  <c r="S79" i="5"/>
  <c r="O99" i="5"/>
  <c r="K26" i="4"/>
  <c r="L26" i="4" s="1"/>
  <c r="M26" i="4" s="1"/>
  <c r="N26" i="4" s="1"/>
  <c r="Q81" i="3"/>
  <c r="Q96" i="3"/>
  <c r="Q18" i="5"/>
  <c r="O135" i="5"/>
  <c r="S127" i="5"/>
  <c r="P73" i="3"/>
  <c r="K52" i="4"/>
  <c r="L52" i="4" s="1"/>
  <c r="M52" i="4" s="1"/>
  <c r="N52" i="4" s="1"/>
  <c r="S85" i="5"/>
  <c r="O89" i="5"/>
  <c r="P122" i="5"/>
  <c r="O7" i="5"/>
  <c r="Q127" i="5"/>
  <c r="T127" i="5" s="1"/>
  <c r="U127" i="5" s="1"/>
  <c r="V127" i="5" s="1"/>
  <c r="R20" i="3"/>
  <c r="P53" i="3"/>
  <c r="P18" i="1"/>
  <c r="Q18" i="1" s="1"/>
  <c r="R18" i="1" s="1"/>
  <c r="S18" i="1" s="1"/>
  <c r="T103" i="5"/>
  <c r="U103" i="5" s="1"/>
  <c r="V103" i="5" s="1"/>
  <c r="P33" i="1"/>
  <c r="Q33" i="1" s="1"/>
  <c r="R33" i="1" s="1"/>
  <c r="S33" i="1" s="1"/>
  <c r="O85" i="5"/>
  <c r="S113" i="5"/>
  <c r="P34" i="3"/>
  <c r="P78" i="3"/>
  <c r="P135" i="3"/>
  <c r="P90" i="3"/>
  <c r="R19" i="3"/>
  <c r="P83" i="1"/>
  <c r="Q83" i="1" s="1"/>
  <c r="R83" i="1" s="1"/>
  <c r="S83" i="1" s="1"/>
  <c r="P38" i="5"/>
  <c r="O46" i="5"/>
  <c r="K2" i="3"/>
  <c r="F2" i="3" s="1"/>
  <c r="F3" i="3" s="1"/>
  <c r="R50" i="3"/>
  <c r="P140" i="3"/>
  <c r="R104" i="3"/>
  <c r="P8" i="1"/>
  <c r="Q8" i="1" s="1"/>
  <c r="R8" i="1" s="1"/>
  <c r="S8" i="1" s="1"/>
  <c r="T13" i="5"/>
  <c r="U13" i="5" s="1"/>
  <c r="V13" i="5" s="1"/>
  <c r="R12" i="3"/>
  <c r="R64" i="3"/>
  <c r="R17" i="3"/>
  <c r="O50" i="5"/>
  <c r="O117" i="5"/>
  <c r="P98" i="1"/>
  <c r="Q98" i="1" s="1"/>
  <c r="R98" i="1" s="1"/>
  <c r="S98" i="1" s="1"/>
  <c r="H2" i="4"/>
  <c r="K51" i="4" s="1"/>
  <c r="L51" i="4" s="1"/>
  <c r="M51" i="4" s="1"/>
  <c r="N51" i="4" s="1"/>
  <c r="I32" i="1"/>
  <c r="J32" i="1"/>
  <c r="K32" i="1"/>
  <c r="M32" i="1"/>
  <c r="H32" i="1"/>
  <c r="L32" i="1"/>
  <c r="R73" i="5"/>
  <c r="Q73" i="5"/>
  <c r="T73" i="5" s="1"/>
  <c r="U73" i="5" s="1"/>
  <c r="V73" i="5" s="1"/>
  <c r="R42" i="3"/>
  <c r="S60" i="5"/>
  <c r="R60" i="5"/>
  <c r="T111" i="5"/>
  <c r="U111" i="5" s="1"/>
  <c r="V111" i="5" s="1"/>
  <c r="N15" i="3"/>
  <c r="T15" i="3" s="1"/>
  <c r="U15" i="3" s="1"/>
  <c r="V15" i="3" s="1"/>
  <c r="N19" i="3"/>
  <c r="T19" i="3" s="1"/>
  <c r="U19" i="3" s="1"/>
  <c r="V19" i="3" s="1"/>
  <c r="N23" i="3"/>
  <c r="N37" i="3"/>
  <c r="T37" i="3" s="1"/>
  <c r="U37" i="3" s="1"/>
  <c r="V37" i="3" s="1"/>
  <c r="N41" i="3"/>
  <c r="T41" i="3" s="1"/>
  <c r="U41" i="3" s="1"/>
  <c r="V41" i="3" s="1"/>
  <c r="N45" i="3"/>
  <c r="T45" i="3" s="1"/>
  <c r="U45" i="3" s="1"/>
  <c r="V45" i="3" s="1"/>
  <c r="N49" i="3"/>
  <c r="T49" i="3" s="1"/>
  <c r="U49" i="3" s="1"/>
  <c r="V49" i="3" s="1"/>
  <c r="N78" i="3"/>
  <c r="T78" i="3" s="1"/>
  <c r="U78" i="3" s="1"/>
  <c r="V78" i="3" s="1"/>
  <c r="N82" i="3"/>
  <c r="T82" i="3" s="1"/>
  <c r="U82" i="3" s="1"/>
  <c r="V82" i="3" s="1"/>
  <c r="N22" i="3"/>
  <c r="N54" i="3"/>
  <c r="N103" i="3"/>
  <c r="T103" i="3" s="1"/>
  <c r="U103" i="3" s="1"/>
  <c r="V103" i="3" s="1"/>
  <c r="N115" i="3"/>
  <c r="T115" i="3" s="1"/>
  <c r="U115" i="3" s="1"/>
  <c r="V115" i="3" s="1"/>
  <c r="N36" i="3"/>
  <c r="T36" i="3" s="1"/>
  <c r="U36" i="3" s="1"/>
  <c r="V36" i="3" s="1"/>
  <c r="N131" i="3"/>
  <c r="T131" i="3" s="1"/>
  <c r="U131" i="3" s="1"/>
  <c r="V131" i="3" s="1"/>
  <c r="N26" i="3"/>
  <c r="T26" i="3" s="1"/>
  <c r="U26" i="3" s="1"/>
  <c r="V26" i="3" s="1"/>
  <c r="N52" i="3"/>
  <c r="T52" i="3" s="1"/>
  <c r="U52" i="3" s="1"/>
  <c r="V52" i="3" s="1"/>
  <c r="N107" i="3"/>
  <c r="T107" i="3" s="1"/>
  <c r="U107" i="3" s="1"/>
  <c r="V107" i="3" s="1"/>
  <c r="N60" i="3"/>
  <c r="T60" i="3" s="1"/>
  <c r="U60" i="3" s="1"/>
  <c r="V60" i="3" s="1"/>
  <c r="N119" i="3"/>
  <c r="T119" i="3" s="1"/>
  <c r="U119" i="3" s="1"/>
  <c r="V119" i="3" s="1"/>
  <c r="N139" i="3"/>
  <c r="T139" i="3" s="1"/>
  <c r="U139" i="3" s="1"/>
  <c r="V139" i="3" s="1"/>
  <c r="N25" i="3"/>
  <c r="T25" i="3" s="1"/>
  <c r="U25" i="3" s="1"/>
  <c r="V25" i="3" s="1"/>
  <c r="N55" i="3"/>
  <c r="T55" i="3" s="1"/>
  <c r="U55" i="3" s="1"/>
  <c r="V55" i="3" s="1"/>
  <c r="N59" i="3"/>
  <c r="T59" i="3" s="1"/>
  <c r="U59" i="3" s="1"/>
  <c r="V59" i="3" s="1"/>
  <c r="N63" i="3"/>
  <c r="T63" i="3" s="1"/>
  <c r="U63" i="3" s="1"/>
  <c r="V63" i="3" s="1"/>
  <c r="N84" i="3"/>
  <c r="T84" i="3" s="1"/>
  <c r="U84" i="3" s="1"/>
  <c r="V84" i="3" s="1"/>
  <c r="N88" i="3"/>
  <c r="T88" i="3" s="1"/>
  <c r="U88" i="3" s="1"/>
  <c r="V88" i="3" s="1"/>
  <c r="N92" i="3"/>
  <c r="T92" i="3" s="1"/>
  <c r="U92" i="3" s="1"/>
  <c r="V92" i="3" s="1"/>
  <c r="N96" i="3"/>
  <c r="T96" i="3" s="1"/>
  <c r="U96" i="3" s="1"/>
  <c r="V96" i="3" s="1"/>
  <c r="N100" i="3"/>
  <c r="T100" i="3" s="1"/>
  <c r="U100" i="3" s="1"/>
  <c r="V100" i="3" s="1"/>
  <c r="N104" i="3"/>
  <c r="N7" i="3"/>
  <c r="T7" i="3" s="1"/>
  <c r="U7" i="3" s="1"/>
  <c r="V7" i="3" s="1"/>
  <c r="N95" i="3"/>
  <c r="T95" i="3" s="1"/>
  <c r="U95" i="3" s="1"/>
  <c r="V95" i="3" s="1"/>
  <c r="N127" i="3"/>
  <c r="N77" i="3"/>
  <c r="T77" i="3" s="1"/>
  <c r="U77" i="3" s="1"/>
  <c r="V77" i="3" s="1"/>
  <c r="N42" i="3"/>
  <c r="T42" i="3" s="1"/>
  <c r="U42" i="3" s="1"/>
  <c r="V42" i="3" s="1"/>
  <c r="N68" i="3"/>
  <c r="T68" i="3" s="1"/>
  <c r="U68" i="3" s="1"/>
  <c r="V68" i="3" s="1"/>
  <c r="N123" i="3"/>
  <c r="T123" i="3" s="1"/>
  <c r="U123" i="3" s="1"/>
  <c r="V123" i="3" s="1"/>
  <c r="N28" i="3"/>
  <c r="T28" i="3" s="1"/>
  <c r="U28" i="3" s="1"/>
  <c r="V28" i="3" s="1"/>
  <c r="N83" i="3"/>
  <c r="T83" i="3" s="1"/>
  <c r="U83" i="3" s="1"/>
  <c r="V83" i="3" s="1"/>
  <c r="N109" i="3"/>
  <c r="T109" i="3" s="1"/>
  <c r="U109" i="3" s="1"/>
  <c r="V109" i="3" s="1"/>
  <c r="N33" i="3"/>
  <c r="N112" i="3"/>
  <c r="T112" i="3" s="1"/>
  <c r="U112" i="3" s="1"/>
  <c r="V112" i="3" s="1"/>
  <c r="N134" i="3"/>
  <c r="T134" i="3" s="1"/>
  <c r="U134" i="3" s="1"/>
  <c r="V134" i="3" s="1"/>
  <c r="N138" i="3"/>
  <c r="T138" i="3" s="1"/>
  <c r="U138" i="3" s="1"/>
  <c r="V138" i="3" s="1"/>
  <c r="N5" i="3"/>
  <c r="T5" i="3" s="1"/>
  <c r="U5" i="3" s="1"/>
  <c r="N56" i="3"/>
  <c r="T56" i="3" s="1"/>
  <c r="U56" i="3" s="1"/>
  <c r="V56" i="3" s="1"/>
  <c r="N81" i="3"/>
  <c r="N113" i="3"/>
  <c r="N105" i="3"/>
  <c r="T105" i="3" s="1"/>
  <c r="U105" i="3" s="1"/>
  <c r="V105" i="3" s="1"/>
  <c r="N137" i="3"/>
  <c r="N66" i="3"/>
  <c r="T66" i="3" s="1"/>
  <c r="U66" i="3" s="1"/>
  <c r="V66" i="3" s="1"/>
  <c r="N34" i="3"/>
  <c r="T34" i="3" s="1"/>
  <c r="U34" i="3" s="1"/>
  <c r="V34" i="3" s="1"/>
  <c r="N71" i="3"/>
  <c r="N18" i="3"/>
  <c r="N31" i="3"/>
  <c r="T31" i="3" s="1"/>
  <c r="U31" i="3" s="1"/>
  <c r="V31" i="3" s="1"/>
  <c r="N47" i="3"/>
  <c r="T47" i="3" s="1"/>
  <c r="U47" i="3" s="1"/>
  <c r="V47" i="3" s="1"/>
  <c r="N61" i="3"/>
  <c r="T61" i="3" s="1"/>
  <c r="U61" i="3" s="1"/>
  <c r="V61" i="3" s="1"/>
  <c r="N69" i="3"/>
  <c r="T69" i="3" s="1"/>
  <c r="U69" i="3" s="1"/>
  <c r="V69" i="3" s="1"/>
  <c r="N12" i="3"/>
  <c r="T12" i="3" s="1"/>
  <c r="U12" i="3" s="1"/>
  <c r="V12" i="3" s="1"/>
  <c r="N80" i="3"/>
  <c r="N94" i="3"/>
  <c r="T94" i="3" s="1"/>
  <c r="U94" i="3" s="1"/>
  <c r="V94" i="3" s="1"/>
  <c r="N108" i="3"/>
  <c r="N111" i="3"/>
  <c r="T111" i="3" s="1"/>
  <c r="U111" i="3" s="1"/>
  <c r="V111" i="3" s="1"/>
  <c r="N32" i="3"/>
  <c r="T32" i="3" s="1"/>
  <c r="U32" i="3" s="1"/>
  <c r="V32" i="3" s="1"/>
  <c r="N73" i="3"/>
  <c r="T73" i="3" s="1"/>
  <c r="U73" i="3" s="1"/>
  <c r="V73" i="3" s="1"/>
  <c r="N20" i="3"/>
  <c r="T20" i="3" s="1"/>
  <c r="U20" i="3" s="1"/>
  <c r="V20" i="3" s="1"/>
  <c r="P23" i="3"/>
  <c r="P49" i="3"/>
  <c r="P43" i="3"/>
  <c r="P76" i="3"/>
  <c r="P12" i="3"/>
  <c r="N65" i="3"/>
  <c r="T65" i="3" s="1"/>
  <c r="U65" i="3" s="1"/>
  <c r="V65" i="3" s="1"/>
  <c r="N64" i="3"/>
  <c r="T64" i="3" s="1"/>
  <c r="U64" i="3" s="1"/>
  <c r="V64" i="3" s="1"/>
  <c r="N135" i="3"/>
  <c r="T135" i="3" s="1"/>
  <c r="U135" i="3" s="1"/>
  <c r="V135" i="3" s="1"/>
  <c r="P133" i="3"/>
  <c r="P9" i="3"/>
  <c r="N132" i="3"/>
  <c r="T132" i="3" s="1"/>
  <c r="U132" i="3" s="1"/>
  <c r="V132" i="3" s="1"/>
  <c r="N121" i="3"/>
  <c r="T121" i="3" s="1"/>
  <c r="U121" i="3" s="1"/>
  <c r="V121" i="3" s="1"/>
  <c r="N30" i="3"/>
  <c r="T30" i="3" s="1"/>
  <c r="U30" i="3" s="1"/>
  <c r="V30" i="3" s="1"/>
  <c r="P138" i="3"/>
  <c r="P14" i="3"/>
  <c r="P97" i="3"/>
  <c r="N35" i="3"/>
  <c r="T35" i="3" s="1"/>
  <c r="U35" i="3" s="1"/>
  <c r="V35" i="3" s="1"/>
  <c r="N110" i="3"/>
  <c r="T110" i="3" s="1"/>
  <c r="U110" i="3" s="1"/>
  <c r="V110" i="3" s="1"/>
  <c r="N128" i="3"/>
  <c r="T128" i="3" s="1"/>
  <c r="U128" i="3" s="1"/>
  <c r="V128" i="3" s="1"/>
  <c r="N9" i="3"/>
  <c r="T9" i="3" s="1"/>
  <c r="U9" i="3" s="1"/>
  <c r="V9" i="3" s="1"/>
  <c r="N58" i="3"/>
  <c r="T58" i="3" s="1"/>
  <c r="U58" i="3" s="1"/>
  <c r="V58" i="3" s="1"/>
  <c r="N91" i="3"/>
  <c r="T91" i="3" s="1"/>
  <c r="U91" i="3" s="1"/>
  <c r="V91" i="3" s="1"/>
  <c r="N6" i="3"/>
  <c r="T6" i="3" s="1"/>
  <c r="U6" i="3" s="1"/>
  <c r="V6" i="3" s="1"/>
  <c r="P44" i="3"/>
  <c r="P72" i="3"/>
  <c r="P56" i="3"/>
  <c r="P123" i="3"/>
  <c r="N116" i="3"/>
  <c r="T116" i="3" s="1"/>
  <c r="U116" i="3" s="1"/>
  <c r="V116" i="3" s="1"/>
  <c r="N40" i="3"/>
  <c r="T40" i="3" s="1"/>
  <c r="U40" i="3" s="1"/>
  <c r="V40" i="3" s="1"/>
  <c r="N101" i="3"/>
  <c r="T101" i="3" s="1"/>
  <c r="U101" i="3" s="1"/>
  <c r="V101" i="3" s="1"/>
  <c r="P118" i="3"/>
  <c r="P39" i="3"/>
  <c r="N10" i="3"/>
  <c r="T10" i="3" s="1"/>
  <c r="U10" i="3" s="1"/>
  <c r="V10" i="3" s="1"/>
  <c r="N98" i="3"/>
  <c r="T98" i="3" s="1"/>
  <c r="U98" i="3" s="1"/>
  <c r="V98" i="3" s="1"/>
  <c r="N38" i="3"/>
  <c r="T38" i="3" s="1"/>
  <c r="U38" i="3" s="1"/>
  <c r="V38" i="3" s="1"/>
  <c r="P28" i="3"/>
  <c r="N29" i="3"/>
  <c r="T29" i="3" s="1"/>
  <c r="U29" i="3" s="1"/>
  <c r="V29" i="3" s="1"/>
  <c r="N86" i="3"/>
  <c r="T86" i="3" s="1"/>
  <c r="U86" i="3" s="1"/>
  <c r="V86" i="3" s="1"/>
  <c r="N97" i="3"/>
  <c r="T97" i="3" s="1"/>
  <c r="U97" i="3" s="1"/>
  <c r="V97" i="3" s="1"/>
  <c r="N50" i="3"/>
  <c r="T50" i="3" s="1"/>
  <c r="U50" i="3" s="1"/>
  <c r="V50" i="3" s="1"/>
  <c r="P8" i="3"/>
  <c r="N17" i="3"/>
  <c r="T17" i="3" s="1"/>
  <c r="U17" i="3" s="1"/>
  <c r="V17" i="3" s="1"/>
  <c r="N72" i="3"/>
  <c r="T72" i="3" s="1"/>
  <c r="U72" i="3" s="1"/>
  <c r="V72" i="3" s="1"/>
  <c r="N102" i="3"/>
  <c r="T102" i="3" s="1"/>
  <c r="U102" i="3" s="1"/>
  <c r="V102" i="3" s="1"/>
  <c r="N122" i="3"/>
  <c r="T122" i="3" s="1"/>
  <c r="U122" i="3" s="1"/>
  <c r="V122" i="3" s="1"/>
  <c r="N136" i="3"/>
  <c r="T136" i="3" s="1"/>
  <c r="U136" i="3" s="1"/>
  <c r="V136" i="3" s="1"/>
  <c r="N89" i="3"/>
  <c r="T89" i="3" s="1"/>
  <c r="U89" i="3" s="1"/>
  <c r="V89" i="3" s="1"/>
  <c r="N125" i="3"/>
  <c r="T125" i="3" s="1"/>
  <c r="U125" i="3" s="1"/>
  <c r="V125" i="3" s="1"/>
  <c r="N11" i="3"/>
  <c r="T11" i="3" s="1"/>
  <c r="U11" i="3" s="1"/>
  <c r="V11" i="3" s="1"/>
  <c r="P129" i="3"/>
  <c r="P33" i="3"/>
  <c r="P70" i="3"/>
  <c r="P105" i="3"/>
  <c r="P63" i="3"/>
  <c r="P52" i="3"/>
  <c r="P41" i="3"/>
  <c r="N130" i="3"/>
  <c r="T130" i="3" s="1"/>
  <c r="U130" i="3" s="1"/>
  <c r="V130" i="3" s="1"/>
  <c r="N93" i="3"/>
  <c r="T93" i="3" s="1"/>
  <c r="U93" i="3" s="1"/>
  <c r="V93" i="3" s="1"/>
  <c r="P115" i="3"/>
  <c r="P11" i="3"/>
  <c r="N51" i="3"/>
  <c r="T51" i="3" s="1"/>
  <c r="U51" i="3" s="1"/>
  <c r="V51" i="3" s="1"/>
  <c r="N74" i="3"/>
  <c r="T74" i="3" s="1"/>
  <c r="U74" i="3" s="1"/>
  <c r="V74" i="3" s="1"/>
  <c r="N106" i="3"/>
  <c r="T106" i="3" s="1"/>
  <c r="U106" i="3" s="1"/>
  <c r="V106" i="3" s="1"/>
  <c r="N99" i="3"/>
  <c r="T99" i="3" s="1"/>
  <c r="U99" i="3" s="1"/>
  <c r="V99" i="3" s="1"/>
  <c r="P38" i="3"/>
  <c r="N53" i="3"/>
  <c r="T53" i="3" s="1"/>
  <c r="U53" i="3" s="1"/>
  <c r="V53" i="3" s="1"/>
  <c r="N76" i="3"/>
  <c r="N16" i="3"/>
  <c r="T16" i="3" s="1"/>
  <c r="U16" i="3" s="1"/>
  <c r="V16" i="3" s="1"/>
  <c r="P77" i="3"/>
  <c r="N43" i="3"/>
  <c r="T43" i="3" s="1"/>
  <c r="U43" i="3" s="1"/>
  <c r="V43" i="3" s="1"/>
  <c r="N57" i="3"/>
  <c r="T57" i="3" s="1"/>
  <c r="U57" i="3" s="1"/>
  <c r="V57" i="3" s="1"/>
  <c r="N8" i="3"/>
  <c r="N90" i="3"/>
  <c r="T90" i="3" s="1"/>
  <c r="U90" i="3" s="1"/>
  <c r="V90" i="3" s="1"/>
  <c r="N114" i="3"/>
  <c r="N24" i="3"/>
  <c r="N129" i="3"/>
  <c r="T129" i="3" s="1"/>
  <c r="U129" i="3" s="1"/>
  <c r="V129" i="3" s="1"/>
  <c r="N79" i="3"/>
  <c r="T79" i="3" s="1"/>
  <c r="U79" i="3" s="1"/>
  <c r="V79" i="3" s="1"/>
  <c r="N48" i="3"/>
  <c r="T48" i="3" s="1"/>
  <c r="U48" i="3" s="1"/>
  <c r="V48" i="3" s="1"/>
  <c r="N44" i="3"/>
  <c r="T44" i="3" s="1"/>
  <c r="U44" i="3" s="1"/>
  <c r="V44" i="3" s="1"/>
  <c r="N85" i="3"/>
  <c r="T85" i="3" s="1"/>
  <c r="U85" i="3" s="1"/>
  <c r="V85" i="3" s="1"/>
  <c r="N117" i="3"/>
  <c r="T117" i="3" s="1"/>
  <c r="U117" i="3" s="1"/>
  <c r="V117" i="3" s="1"/>
  <c r="N87" i="3"/>
  <c r="T87" i="3" s="1"/>
  <c r="U87" i="3" s="1"/>
  <c r="V87" i="3" s="1"/>
  <c r="P30" i="3"/>
  <c r="P124" i="3"/>
  <c r="P128" i="3"/>
  <c r="P75" i="3"/>
  <c r="N124" i="3"/>
  <c r="T124" i="3" s="1"/>
  <c r="U124" i="3" s="1"/>
  <c r="V124" i="3" s="1"/>
  <c r="N13" i="3"/>
  <c r="T13" i="3" s="1"/>
  <c r="U13" i="3" s="1"/>
  <c r="V13" i="3" s="1"/>
  <c r="P119" i="3"/>
  <c r="N27" i="3"/>
  <c r="N118" i="3"/>
  <c r="T118" i="3" s="1"/>
  <c r="U118" i="3" s="1"/>
  <c r="V118" i="3" s="1"/>
  <c r="N39" i="3"/>
  <c r="T39" i="3" s="1"/>
  <c r="U39" i="3" s="1"/>
  <c r="V39" i="3" s="1"/>
  <c r="N67" i="3"/>
  <c r="T67" i="3" s="1"/>
  <c r="U67" i="3" s="1"/>
  <c r="V67" i="3" s="1"/>
  <c r="P15" i="3"/>
  <c r="N14" i="3"/>
  <c r="T14" i="3" s="1"/>
  <c r="U14" i="3" s="1"/>
  <c r="V14" i="3" s="1"/>
  <c r="N46" i="3"/>
  <c r="T46" i="3" s="1"/>
  <c r="U46" i="3" s="1"/>
  <c r="V46" i="3" s="1"/>
  <c r="P79" i="3"/>
  <c r="N126" i="3"/>
  <c r="T126" i="3" s="1"/>
  <c r="U126" i="3" s="1"/>
  <c r="V126" i="3" s="1"/>
  <c r="P29" i="3"/>
  <c r="N62" i="3"/>
  <c r="T62" i="3" s="1"/>
  <c r="U62" i="3" s="1"/>
  <c r="V62" i="3" s="1"/>
  <c r="P122" i="3"/>
  <c r="N21" i="3"/>
  <c r="T21" i="3" s="1"/>
  <c r="U21" i="3" s="1"/>
  <c r="V21" i="3" s="1"/>
  <c r="P51" i="3"/>
  <c r="N120" i="3"/>
  <c r="P66" i="3"/>
  <c r="N140" i="3"/>
  <c r="T140" i="3" s="1"/>
  <c r="U140" i="3" s="1"/>
  <c r="V140" i="3" s="1"/>
  <c r="I138" i="9"/>
  <c r="P26" i="3"/>
  <c r="P127" i="3"/>
  <c r="P73" i="1"/>
  <c r="Q73" i="1" s="1"/>
  <c r="R73" i="1" s="1"/>
  <c r="S73" i="1" s="1"/>
  <c r="L30" i="11"/>
  <c r="I30" i="11"/>
  <c r="M30" i="11"/>
  <c r="P30" i="11" s="1"/>
  <c r="Q30" i="11" s="1"/>
  <c r="R30" i="11" s="1"/>
  <c r="H30" i="11"/>
  <c r="K30" i="11"/>
  <c r="J30" i="11"/>
  <c r="M46" i="11"/>
  <c r="K46" i="11"/>
  <c r="I46" i="11"/>
  <c r="H46" i="11"/>
  <c r="L46" i="11"/>
  <c r="J46" i="11"/>
  <c r="I72" i="1"/>
  <c r="J72" i="1"/>
  <c r="L72" i="1"/>
  <c r="K72" i="1"/>
  <c r="M72" i="1"/>
  <c r="H72" i="1"/>
  <c r="A101" i="1"/>
  <c r="A101" i="13"/>
  <c r="O118" i="5"/>
  <c r="R110" i="3"/>
  <c r="Q71" i="5"/>
  <c r="P80" i="3"/>
  <c r="P81" i="3"/>
  <c r="P104" i="3"/>
  <c r="S127" i="3"/>
  <c r="P101" i="3"/>
  <c r="P95" i="3"/>
  <c r="P107" i="5"/>
  <c r="J79" i="1"/>
  <c r="K79" i="1"/>
  <c r="L79" i="1"/>
  <c r="M79" i="1"/>
  <c r="H79" i="1"/>
  <c r="I79" i="1"/>
  <c r="A117" i="1"/>
  <c r="A117" i="13"/>
  <c r="B136" i="13"/>
  <c r="B136" i="1"/>
  <c r="R7" i="5"/>
  <c r="S7" i="5"/>
  <c r="Q72" i="5"/>
  <c r="T72" i="5" s="1"/>
  <c r="U72" i="5" s="1"/>
  <c r="V72" i="5" s="1"/>
  <c r="R72" i="5"/>
  <c r="P92" i="1"/>
  <c r="Q92" i="1" s="1"/>
  <c r="R92" i="1" s="1"/>
  <c r="S92" i="1" s="1"/>
  <c r="P61" i="3"/>
  <c r="P32" i="3"/>
  <c r="P98" i="3"/>
  <c r="Q60" i="5"/>
  <c r="T60" i="5" s="1"/>
  <c r="U60" i="5" s="1"/>
  <c r="V60" i="5" s="1"/>
  <c r="Q135" i="5"/>
  <c r="T135" i="5" s="1"/>
  <c r="U135" i="5" s="1"/>
  <c r="V135" i="5" s="1"/>
  <c r="P118" i="1"/>
  <c r="Q118" i="1" s="1"/>
  <c r="R118" i="1" s="1"/>
  <c r="S118" i="1" s="1"/>
  <c r="I414" i="9"/>
  <c r="P37" i="1"/>
  <c r="Q37" i="1" s="1"/>
  <c r="R37" i="1" s="1"/>
  <c r="S37" i="1" s="1"/>
  <c r="O122" i="5"/>
  <c r="O19" i="5"/>
  <c r="P108" i="1"/>
  <c r="Q108" i="1" s="1"/>
  <c r="R108" i="1" s="1"/>
  <c r="S108" i="1" s="1"/>
  <c r="P71" i="1"/>
  <c r="Q71" i="1" s="1"/>
  <c r="R71" i="1" s="1"/>
  <c r="S71" i="1" s="1"/>
  <c r="K17" i="4"/>
  <c r="L17" i="4" s="1"/>
  <c r="M17" i="4" s="1"/>
  <c r="N17" i="4" s="1"/>
  <c r="L23" i="1"/>
  <c r="P104" i="1"/>
  <c r="Q104" i="1" s="1"/>
  <c r="R104" i="1" s="1"/>
  <c r="S104" i="1" s="1"/>
  <c r="B107" i="13"/>
  <c r="B107" i="1"/>
  <c r="S133" i="5"/>
  <c r="T133" i="5" s="1"/>
  <c r="U133" i="5" s="1"/>
  <c r="V133" i="5" s="1"/>
  <c r="P6" i="1"/>
  <c r="Q6" i="1" s="1"/>
  <c r="R6" i="1" s="1"/>
  <c r="S6" i="1" s="1"/>
  <c r="P44" i="5"/>
  <c r="O44" i="5"/>
  <c r="R7" i="3"/>
  <c r="K46" i="4"/>
  <c r="L46" i="4" s="1"/>
  <c r="M46" i="4" s="1"/>
  <c r="N46" i="4" s="1"/>
  <c r="S88" i="5"/>
  <c r="P58" i="3"/>
  <c r="K85" i="4"/>
  <c r="L85" i="4" s="1"/>
  <c r="M85" i="4" s="1"/>
  <c r="N85" i="4" s="1"/>
  <c r="O47" i="5"/>
  <c r="P96" i="3"/>
  <c r="O11" i="5"/>
  <c r="Q113" i="3"/>
  <c r="P113" i="1"/>
  <c r="Q113" i="1" s="1"/>
  <c r="R113" i="1" s="1"/>
  <c r="S113" i="1" s="1"/>
  <c r="P25" i="1"/>
  <c r="Q25" i="1" s="1"/>
  <c r="R25" i="1" s="1"/>
  <c r="S25" i="1" s="1"/>
  <c r="P56" i="1"/>
  <c r="Q56" i="1" s="1"/>
  <c r="R56" i="1" s="1"/>
  <c r="S56" i="1" s="1"/>
  <c r="P17" i="11"/>
  <c r="Q17" i="11" s="1"/>
  <c r="R17" i="11" s="1"/>
  <c r="S17" i="11" s="1"/>
  <c r="P31" i="1"/>
  <c r="Q31" i="1" s="1"/>
  <c r="R31" i="1" s="1"/>
  <c r="S31" i="1" s="1"/>
  <c r="L48" i="11"/>
  <c r="I48" i="11"/>
  <c r="J48" i="11"/>
  <c r="M48" i="11"/>
  <c r="P48" i="11" s="1"/>
  <c r="Q48" i="11" s="1"/>
  <c r="R48" i="11" s="1"/>
  <c r="S48" i="11" s="1"/>
  <c r="H48" i="11"/>
  <c r="K48" i="11"/>
  <c r="L70" i="11"/>
  <c r="J70" i="11"/>
  <c r="I111" i="1"/>
  <c r="M111" i="1"/>
  <c r="K111" i="1"/>
  <c r="H111" i="1"/>
  <c r="J111" i="1"/>
  <c r="L34" i="1"/>
  <c r="M34" i="1"/>
  <c r="P34" i="1" s="1"/>
  <c r="Q34" i="1" s="1"/>
  <c r="R34" i="1" s="1"/>
  <c r="S34" i="1" s="1"/>
  <c r="J139" i="1"/>
  <c r="K139" i="1"/>
  <c r="I139" i="1"/>
  <c r="M139" i="1"/>
  <c r="P139" i="1" s="1"/>
  <c r="Q139" i="1" s="1"/>
  <c r="R139" i="1" s="1"/>
  <c r="S139" i="1" s="1"/>
  <c r="P21" i="11"/>
  <c r="Q21" i="11" s="1"/>
  <c r="R21" i="11" s="1"/>
  <c r="S21" i="11" s="1"/>
  <c r="K31" i="11"/>
  <c r="J31" i="11"/>
  <c r="A80" i="13"/>
  <c r="A80" i="1"/>
  <c r="A8" i="13"/>
  <c r="A8" i="1"/>
  <c r="J48" i="1"/>
  <c r="I48" i="1"/>
  <c r="H48" i="1"/>
  <c r="L48" i="1"/>
  <c r="M48" i="1"/>
  <c r="K48" i="1"/>
  <c r="C67" i="13"/>
  <c r="C67" i="1"/>
  <c r="Q90" i="5"/>
  <c r="R90" i="5"/>
  <c r="Q120" i="5"/>
  <c r="T120" i="5" s="1"/>
  <c r="U120" i="5" s="1"/>
  <c r="V120" i="5" s="1"/>
  <c r="P73" i="5"/>
  <c r="O73" i="5"/>
  <c r="P31" i="3"/>
  <c r="P41" i="1"/>
  <c r="Q41" i="1" s="1"/>
  <c r="R41" i="1" s="1"/>
  <c r="S41" i="1" s="1"/>
  <c r="P111" i="5"/>
  <c r="Q115" i="5"/>
  <c r="T115" i="5" s="1"/>
  <c r="U115" i="5" s="1"/>
  <c r="V115" i="5" s="1"/>
  <c r="R115" i="5"/>
  <c r="P107" i="3"/>
  <c r="P45" i="3"/>
  <c r="P87" i="3"/>
  <c r="R101" i="5"/>
  <c r="S101" i="5"/>
  <c r="P106" i="3"/>
  <c r="P136" i="3"/>
  <c r="Q76" i="5"/>
  <c r="P129" i="5"/>
  <c r="T129" i="5" s="1"/>
  <c r="U129" i="5" s="1"/>
  <c r="V129" i="5" s="1"/>
  <c r="O129" i="5"/>
  <c r="R39" i="3"/>
  <c r="S39" i="3"/>
  <c r="R88" i="3"/>
  <c r="P114" i="3"/>
  <c r="K73" i="4"/>
  <c r="L73" i="4" s="1"/>
  <c r="M73" i="4" s="1"/>
  <c r="N73" i="4" s="1"/>
  <c r="O132" i="5"/>
  <c r="K18" i="4"/>
  <c r="L18" i="4" s="1"/>
  <c r="M18" i="4" s="1"/>
  <c r="N18" i="4" s="1"/>
  <c r="Q39" i="5"/>
  <c r="T39" i="5" s="1"/>
  <c r="U39" i="5" s="1"/>
  <c r="V39" i="5" s="1"/>
  <c r="R79" i="5"/>
  <c r="O58" i="5"/>
  <c r="P75" i="1"/>
  <c r="Q75" i="1" s="1"/>
  <c r="R75" i="1" s="1"/>
  <c r="S75" i="1" s="1"/>
  <c r="S18" i="5"/>
  <c r="S92" i="5"/>
  <c r="R81" i="3"/>
  <c r="P82" i="1"/>
  <c r="Q82" i="1" s="1"/>
  <c r="R82" i="1" s="1"/>
  <c r="S82" i="1" s="1"/>
  <c r="P102" i="3"/>
  <c r="P21" i="1"/>
  <c r="Q21" i="1" s="1"/>
  <c r="R21" i="1" s="1"/>
  <c r="S21" i="1" s="1"/>
  <c r="R403" i="8"/>
  <c r="I248" i="8"/>
  <c r="O34" i="5"/>
  <c r="Q137" i="3"/>
  <c r="P19" i="3"/>
  <c r="T9" i="5"/>
  <c r="U9" i="5" s="1"/>
  <c r="V9" i="5" s="1"/>
  <c r="V143" i="5" s="1"/>
  <c r="T92" i="5"/>
  <c r="U92" i="5" s="1"/>
  <c r="V92" i="5" s="1"/>
  <c r="K6" i="4"/>
  <c r="L6" i="4" s="1"/>
  <c r="M6" i="4" s="1"/>
  <c r="N6" i="4" s="1"/>
  <c r="P113" i="5"/>
  <c r="P47" i="3"/>
  <c r="P125" i="3"/>
  <c r="P27" i="3"/>
  <c r="R134" i="3"/>
  <c r="P21" i="3"/>
  <c r="P16" i="1"/>
  <c r="Q16" i="1" s="1"/>
  <c r="R16" i="1" s="1"/>
  <c r="S16" i="1" s="1"/>
  <c r="K9" i="4"/>
  <c r="L9" i="4" s="1"/>
  <c r="M9" i="4" s="1"/>
  <c r="N9" i="4" s="1"/>
  <c r="R18" i="3"/>
  <c r="R34" i="3"/>
  <c r="R105" i="3"/>
  <c r="R49" i="3"/>
  <c r="R130" i="3"/>
  <c r="R98" i="3"/>
  <c r="R77" i="3"/>
  <c r="R27" i="3"/>
  <c r="R53" i="3"/>
  <c r="R85" i="3"/>
  <c r="R54" i="3"/>
  <c r="R132" i="3"/>
  <c r="R138" i="3"/>
  <c r="R119" i="3"/>
  <c r="R15" i="3"/>
  <c r="R97" i="3"/>
  <c r="R57" i="3"/>
  <c r="R86" i="3"/>
  <c r="R83" i="3"/>
  <c r="R115" i="3"/>
  <c r="R95" i="3"/>
  <c r="R25" i="3"/>
  <c r="R78" i="3"/>
  <c r="R21" i="3"/>
  <c r="K3" i="3"/>
  <c r="S112" i="3" s="1"/>
  <c r="R63" i="3"/>
  <c r="R29" i="3"/>
  <c r="R8" i="3"/>
  <c r="R72" i="3"/>
  <c r="R14" i="3"/>
  <c r="R59" i="3"/>
  <c r="R76" i="3"/>
  <c r="R126" i="3"/>
  <c r="R103" i="3"/>
  <c r="R56" i="3"/>
  <c r="R79" i="3"/>
  <c r="R38" i="3"/>
  <c r="R37" i="3"/>
  <c r="R122" i="3"/>
  <c r="R32" i="3"/>
  <c r="R73" i="3"/>
  <c r="R43" i="3"/>
  <c r="R135" i="3"/>
  <c r="R40" i="3"/>
  <c r="R47" i="3"/>
  <c r="R90" i="3"/>
  <c r="R108" i="3"/>
  <c r="R55" i="3"/>
  <c r="T94" i="5"/>
  <c r="U94" i="5" s="1"/>
  <c r="V94" i="5" s="1"/>
  <c r="P76" i="1"/>
  <c r="Q76" i="1" s="1"/>
  <c r="R76" i="1" s="1"/>
  <c r="S76" i="1" s="1"/>
  <c r="P48" i="3"/>
  <c r="R82" i="3"/>
  <c r="P17" i="3"/>
  <c r="Q120" i="3"/>
  <c r="P78" i="1"/>
  <c r="Q78" i="1" s="1"/>
  <c r="R78" i="1" s="1"/>
  <c r="S78" i="1" s="1"/>
  <c r="P20" i="1"/>
  <c r="Q20" i="1" s="1"/>
  <c r="R20" i="1" s="1"/>
  <c r="S20" i="1" s="1"/>
  <c r="S107" i="5"/>
  <c r="R117" i="5"/>
  <c r="O37" i="5"/>
  <c r="Q47" i="5"/>
  <c r="T47" i="5" s="1"/>
  <c r="U47" i="5" s="1"/>
  <c r="V47" i="5" s="1"/>
  <c r="Q116" i="3"/>
  <c r="S82" i="5"/>
  <c r="J111" i="13"/>
  <c r="K100" i="13"/>
  <c r="L100" i="13" s="1"/>
  <c r="K11" i="13"/>
  <c r="L11" i="13" s="1"/>
  <c r="K63" i="13"/>
  <c r="L63" i="13" s="1"/>
  <c r="J35" i="13"/>
  <c r="K14" i="13"/>
  <c r="L14" i="13" s="1"/>
  <c r="J31" i="13"/>
  <c r="K71" i="13"/>
  <c r="L71" i="13" s="1"/>
  <c r="K61" i="13"/>
  <c r="L61" i="13" s="1"/>
  <c r="J117" i="13"/>
  <c r="K121" i="13"/>
  <c r="L121" i="13" s="1"/>
  <c r="K65" i="13"/>
  <c r="L65" i="13" s="1"/>
  <c r="K6" i="13"/>
  <c r="L6" i="13" s="1"/>
  <c r="K5" i="13"/>
  <c r="L5" i="13" s="1"/>
  <c r="J34" i="13"/>
  <c r="K54" i="13"/>
  <c r="L54" i="13" s="1"/>
  <c r="J20" i="13"/>
  <c r="K32" i="13"/>
  <c r="L32" i="13" s="1"/>
  <c r="K107" i="13"/>
  <c r="L107" i="13" s="1"/>
  <c r="K78" i="13"/>
  <c r="L78" i="13" s="1"/>
  <c r="J138" i="13"/>
  <c r="K127" i="13"/>
  <c r="L127" i="13" s="1"/>
  <c r="K45" i="13"/>
  <c r="L45" i="13" s="1"/>
  <c r="J74" i="13"/>
  <c r="J30" i="13"/>
  <c r="J83" i="13"/>
  <c r="K79" i="13"/>
  <c r="L79" i="13" s="1"/>
  <c r="J125" i="13"/>
  <c r="K33" i="13"/>
  <c r="L33" i="13" s="1"/>
  <c r="J13" i="13"/>
  <c r="K132" i="13"/>
  <c r="L132" i="13" s="1"/>
  <c r="K80" i="13"/>
  <c r="L80" i="13" s="1"/>
  <c r="K69" i="13"/>
  <c r="L69" i="13" s="1"/>
  <c r="K59" i="13"/>
  <c r="L59" i="13" s="1"/>
  <c r="J135" i="13"/>
  <c r="J67" i="13"/>
  <c r="J44" i="44"/>
  <c r="K19" i="13"/>
  <c r="L19" i="13" s="1"/>
  <c r="J15" i="13"/>
  <c r="K15" i="13"/>
  <c r="L15" i="13" s="1"/>
  <c r="K119" i="13"/>
  <c r="L119" i="13" s="1"/>
  <c r="J119" i="13"/>
  <c r="K131" i="13"/>
  <c r="L131" i="13" s="1"/>
  <c r="J131" i="13"/>
  <c r="J103" i="13"/>
  <c r="K87" i="13"/>
  <c r="L87" i="13" s="1"/>
  <c r="J87" i="13"/>
  <c r="K115" i="13"/>
  <c r="L115" i="13" s="1"/>
  <c r="J136" i="13"/>
  <c r="J137" i="13"/>
  <c r="J139" i="13"/>
  <c r="L4" i="48"/>
  <c r="L4" i="56"/>
  <c r="L45" i="44"/>
  <c r="L4" i="51"/>
  <c r="L2" i="44"/>
  <c r="K93" i="13"/>
  <c r="L93" i="13" s="1"/>
  <c r="L4" i="44"/>
  <c r="L44" i="44"/>
  <c r="L4" i="46"/>
  <c r="L45" i="45"/>
  <c r="L2" i="46"/>
  <c r="J68" i="13"/>
  <c r="L4" i="53"/>
  <c r="L2" i="56"/>
  <c r="L44" i="50"/>
  <c r="L2" i="49"/>
  <c r="L4" i="47"/>
  <c r="L44" i="48"/>
  <c r="J44" i="56"/>
  <c r="L44" i="58"/>
  <c r="L4" i="60"/>
  <c r="L45" i="53"/>
  <c r="L2" i="48"/>
  <c r="L44" i="56"/>
  <c r="L4" i="50"/>
  <c r="L44" i="53"/>
  <c r="L44" i="59"/>
  <c r="L45" i="55"/>
  <c r="L44" i="52"/>
  <c r="J44" i="50"/>
  <c r="J44" i="49"/>
  <c r="J44" i="48"/>
  <c r="L45" i="47"/>
  <c r="L2" i="58"/>
  <c r="J44" i="55"/>
  <c r="J24" i="13"/>
  <c r="L45" i="50"/>
  <c r="J58" i="13"/>
  <c r="K8" i="13"/>
  <c r="L8" i="13" s="1"/>
  <c r="L2" i="50"/>
  <c r="L45" i="60"/>
  <c r="J130" i="13"/>
  <c r="J109" i="13"/>
  <c r="L45" i="48"/>
  <c r="L45" i="56"/>
  <c r="L2" i="53"/>
  <c r="K110" i="13"/>
  <c r="L110" i="13" s="1"/>
  <c r="L2" i="60"/>
  <c r="L45" i="57"/>
  <c r="L44" i="54"/>
  <c r="L4" i="49"/>
  <c r="L44" i="46"/>
  <c r="L44" i="45"/>
  <c r="J44" i="60"/>
  <c r="L44" i="49"/>
  <c r="K89" i="13"/>
  <c r="L89" i="13" s="1"/>
  <c r="J89" i="13"/>
  <c r="J25" i="13"/>
  <c r="K25" i="13"/>
  <c r="L25" i="13" s="1"/>
  <c r="L2" i="57"/>
  <c r="L44" i="60"/>
  <c r="J113" i="13"/>
  <c r="K113" i="13"/>
  <c r="L113" i="13" s="1"/>
  <c r="K29" i="13"/>
  <c r="L29" i="13" s="1"/>
  <c r="J29" i="13"/>
  <c r="K73" i="13"/>
  <c r="L73" i="13" s="1"/>
  <c r="J73" i="13"/>
  <c r="L45" i="58"/>
  <c r="J81" i="13"/>
  <c r="K81" i="13"/>
  <c r="L81" i="13" s="1"/>
  <c r="L44" i="43"/>
  <c r="L4" i="54"/>
  <c r="L2" i="47"/>
  <c r="L45" i="49"/>
  <c r="L2" i="45"/>
  <c r="L4" i="52"/>
  <c r="J44" i="47"/>
  <c r="L45" i="54"/>
  <c r="L2" i="52"/>
  <c r="L45" i="52"/>
  <c r="L44" i="55"/>
  <c r="L45" i="46"/>
  <c r="K124" i="13"/>
  <c r="L124" i="13" s="1"/>
  <c r="K85" i="13"/>
  <c r="L85" i="13" s="1"/>
  <c r="J94" i="13"/>
  <c r="K94" i="13"/>
  <c r="L94" i="13" s="1"/>
  <c r="J116" i="13"/>
  <c r="K116" i="13"/>
  <c r="L116" i="13" s="1"/>
  <c r="K52" i="13"/>
  <c r="L52" i="13" s="1"/>
  <c r="J52" i="13"/>
  <c r="J126" i="13"/>
  <c r="K126" i="13"/>
  <c r="L126" i="13" s="1"/>
  <c r="J44" i="39"/>
  <c r="L44" i="12"/>
  <c r="L4" i="45"/>
  <c r="L4" i="55"/>
  <c r="L2" i="54"/>
  <c r="L44" i="57"/>
  <c r="J44" i="54"/>
  <c r="J98" i="13"/>
  <c r="K98" i="13"/>
  <c r="L98" i="13" s="1"/>
  <c r="J62" i="13"/>
  <c r="K62" i="13"/>
  <c r="L62" i="13" s="1"/>
  <c r="J84" i="13"/>
  <c r="K84" i="13"/>
  <c r="L84" i="13" s="1"/>
  <c r="K36" i="13"/>
  <c r="L36" i="13" s="1"/>
  <c r="J36" i="13"/>
  <c r="L45" i="51"/>
  <c r="K66" i="13"/>
  <c r="L66" i="13" s="1"/>
  <c r="J66" i="13"/>
  <c r="J88" i="13"/>
  <c r="K88" i="13"/>
  <c r="L88" i="13" s="1"/>
  <c r="J40" i="13"/>
  <c r="K40" i="13"/>
  <c r="L40" i="13" s="1"/>
  <c r="L44" i="51"/>
  <c r="L4" i="58"/>
  <c r="K76" i="13"/>
  <c r="L76" i="13" s="1"/>
  <c r="J70" i="13"/>
  <c r="K70" i="13"/>
  <c r="L70" i="13" s="1"/>
  <c r="J108" i="13"/>
  <c r="K108" i="13"/>
  <c r="L108" i="13" s="1"/>
  <c r="K44" i="13"/>
  <c r="L44" i="13" s="1"/>
  <c r="J44" i="13"/>
  <c r="L2" i="55"/>
  <c r="L2" i="51"/>
  <c r="L4" i="57"/>
  <c r="K123" i="13"/>
  <c r="L123" i="13" s="1"/>
  <c r="J123" i="13"/>
  <c r="J86" i="13"/>
  <c r="K86" i="13"/>
  <c r="L86" i="13" s="1"/>
  <c r="J105" i="13"/>
  <c r="K105" i="13"/>
  <c r="L105" i="13" s="1"/>
  <c r="J38" i="13"/>
  <c r="K38" i="13"/>
  <c r="L38" i="13" s="1"/>
  <c r="K21" i="13"/>
  <c r="L21" i="13" s="1"/>
  <c r="J21" i="13"/>
  <c r="J118" i="13"/>
  <c r="K118" i="13"/>
  <c r="L118" i="13" s="1"/>
  <c r="J106" i="13"/>
  <c r="K106" i="13"/>
  <c r="L106" i="13" s="1"/>
  <c r="K75" i="13"/>
  <c r="L75" i="13" s="1"/>
  <c r="J75" i="13"/>
  <c r="K49" i="13"/>
  <c r="L49" i="13" s="1"/>
  <c r="J49" i="13"/>
  <c r="K7" i="13"/>
  <c r="L7" i="13" s="1"/>
  <c r="J7" i="13"/>
  <c r="K60" i="13"/>
  <c r="L60" i="13" s="1"/>
  <c r="J60" i="13"/>
  <c r="K46" i="13"/>
  <c r="L46" i="13" s="1"/>
  <c r="J46" i="13"/>
  <c r="J23" i="13"/>
  <c r="K23" i="13"/>
  <c r="L23" i="13" s="1"/>
  <c r="K4" i="13"/>
  <c r="J4" i="13"/>
  <c r="L45" i="38"/>
  <c r="L4" i="59"/>
  <c r="J44" i="59"/>
  <c r="P58" i="11"/>
  <c r="Q58" i="11" s="1"/>
  <c r="R58" i="11" s="1"/>
  <c r="S58" i="11" s="1"/>
  <c r="P122" i="1"/>
  <c r="Q122" i="1" s="1"/>
  <c r="R122" i="1" s="1"/>
  <c r="S122" i="1" s="1"/>
  <c r="K129" i="13"/>
  <c r="L129" i="13" s="1"/>
  <c r="J129" i="13"/>
  <c r="K91" i="13"/>
  <c r="L91" i="13" s="1"/>
  <c r="J91" i="13"/>
  <c r="K77" i="13"/>
  <c r="L77" i="13" s="1"/>
  <c r="J77" i="13"/>
  <c r="K37" i="13"/>
  <c r="L37" i="13" s="1"/>
  <c r="J37" i="13"/>
  <c r="J9" i="13"/>
  <c r="K9" i="13"/>
  <c r="L9" i="13" s="1"/>
  <c r="J114" i="13"/>
  <c r="K114" i="13"/>
  <c r="L114" i="13" s="1"/>
  <c r="K92" i="13"/>
  <c r="L92" i="13" s="1"/>
  <c r="J92" i="13"/>
  <c r="K41" i="13"/>
  <c r="L41" i="13" s="1"/>
  <c r="J41" i="13"/>
  <c r="K28" i="13"/>
  <c r="L28" i="13" s="1"/>
  <c r="J28" i="13"/>
  <c r="K10" i="13"/>
  <c r="L10" i="13" s="1"/>
  <c r="J10" i="13"/>
  <c r="J56" i="13"/>
  <c r="K56" i="13"/>
  <c r="L56" i="13" s="1"/>
  <c r="J39" i="13"/>
  <c r="K39" i="13"/>
  <c r="L39" i="13" s="1"/>
  <c r="K90" i="13"/>
  <c r="L90" i="13" s="1"/>
  <c r="J90" i="13"/>
  <c r="K50" i="13"/>
  <c r="L50" i="13" s="1"/>
  <c r="J50" i="13"/>
  <c r="K26" i="13"/>
  <c r="L26" i="13" s="1"/>
  <c r="J26" i="13"/>
  <c r="L81" i="1"/>
  <c r="M81" i="1"/>
  <c r="K81" i="1"/>
  <c r="J81" i="1"/>
  <c r="I81" i="1"/>
  <c r="P68" i="1"/>
  <c r="Q68" i="1" s="1"/>
  <c r="R68" i="1" s="1"/>
  <c r="S68" i="1" s="1"/>
  <c r="P117" i="1"/>
  <c r="Q117" i="1" s="1"/>
  <c r="R117" i="1" s="1"/>
  <c r="S117" i="1" s="1"/>
  <c r="H81" i="1"/>
  <c r="P86" i="1"/>
  <c r="Q86" i="1" s="1"/>
  <c r="R86" i="1" s="1"/>
  <c r="S86" i="1" s="1"/>
  <c r="K101" i="13"/>
  <c r="L101" i="13" s="1"/>
  <c r="J101" i="13"/>
  <c r="J47" i="13"/>
  <c r="K47" i="13"/>
  <c r="L47" i="13" s="1"/>
  <c r="J27" i="13"/>
  <c r="K27" i="13"/>
  <c r="L27" i="13" s="1"/>
  <c r="K133" i="13"/>
  <c r="L133" i="13" s="1"/>
  <c r="J133" i="13"/>
  <c r="K95" i="13"/>
  <c r="L95" i="13" s="1"/>
  <c r="J95" i="13"/>
  <c r="J48" i="13"/>
  <c r="K48" i="13"/>
  <c r="L48" i="13" s="1"/>
  <c r="K112" i="13"/>
  <c r="L112" i="13" s="1"/>
  <c r="J112" i="13"/>
  <c r="K96" i="13"/>
  <c r="L96" i="13" s="1"/>
  <c r="J96" i="13"/>
  <c r="K42" i="13"/>
  <c r="L42" i="13" s="1"/>
  <c r="J42" i="13"/>
  <c r="K18" i="13"/>
  <c r="L18" i="13" s="1"/>
  <c r="J18" i="13"/>
  <c r="K122" i="13"/>
  <c r="L122" i="13" s="1"/>
  <c r="J122" i="13"/>
  <c r="J97" i="13"/>
  <c r="K97" i="13"/>
  <c r="L97" i="13" s="1"/>
  <c r="K53" i="13"/>
  <c r="L53" i="13" s="1"/>
  <c r="J53" i="13"/>
  <c r="J12" i="13"/>
  <c r="K12" i="13"/>
  <c r="L12" i="13" s="1"/>
  <c r="L44" i="47"/>
  <c r="J44" i="46"/>
  <c r="P67" i="11"/>
  <c r="Q67" i="11" s="1"/>
  <c r="R67" i="11" s="1"/>
  <c r="S67" i="11" s="1"/>
  <c r="P49" i="11"/>
  <c r="Q49" i="11" s="1"/>
  <c r="R49" i="11" s="1"/>
  <c r="S49" i="11" s="1"/>
  <c r="P133" i="1"/>
  <c r="Q133" i="1" s="1"/>
  <c r="R133" i="1" s="1"/>
  <c r="S133" i="1" s="1"/>
  <c r="P23" i="1"/>
  <c r="Q23" i="1" s="1"/>
  <c r="R23" i="1" s="1"/>
  <c r="S23" i="1" s="1"/>
  <c r="K104" i="13"/>
  <c r="L104" i="13" s="1"/>
  <c r="J104" i="13"/>
  <c r="J64" i="13"/>
  <c r="K64" i="13"/>
  <c r="L64" i="13" s="1"/>
  <c r="K51" i="13"/>
  <c r="J51" i="13"/>
  <c r="J16" i="13"/>
  <c r="K16" i="13"/>
  <c r="L16" i="13" s="1"/>
  <c r="K120" i="13"/>
  <c r="L120" i="13" s="1"/>
  <c r="J120" i="13"/>
  <c r="K102" i="13"/>
  <c r="L102" i="13" s="1"/>
  <c r="J102" i="13"/>
  <c r="J55" i="13"/>
  <c r="K55" i="13"/>
  <c r="L55" i="13" s="1"/>
  <c r="J17" i="13"/>
  <c r="K17" i="13"/>
  <c r="L17" i="13" s="1"/>
  <c r="K134" i="13"/>
  <c r="L134" i="13" s="1"/>
  <c r="J134" i="13"/>
  <c r="K99" i="13"/>
  <c r="L99" i="13" s="1"/>
  <c r="J99" i="13"/>
  <c r="J22" i="13"/>
  <c r="K22" i="13"/>
  <c r="L22" i="13" s="1"/>
  <c r="K128" i="13"/>
  <c r="L128" i="13" s="1"/>
  <c r="J128" i="13"/>
  <c r="K82" i="13"/>
  <c r="L82" i="13" s="1"/>
  <c r="J82" i="13"/>
  <c r="K57" i="13"/>
  <c r="L57" i="13" s="1"/>
  <c r="J57" i="13"/>
  <c r="K43" i="13"/>
  <c r="L43" i="13" s="1"/>
  <c r="J43" i="13"/>
  <c r="J44" i="41"/>
  <c r="L45" i="59"/>
  <c r="J44" i="53"/>
  <c r="P12" i="1"/>
  <c r="Q12" i="1" s="1"/>
  <c r="R12" i="1" s="1"/>
  <c r="S12" i="1" s="1"/>
  <c r="P63" i="11"/>
  <c r="Q63" i="11" s="1"/>
  <c r="R63" i="11" s="1"/>
  <c r="S63" i="11" s="1"/>
  <c r="P114" i="11"/>
  <c r="Q114" i="11" s="1"/>
  <c r="R114" i="11" s="1"/>
  <c r="S114" i="11" s="1"/>
  <c r="P58" i="1"/>
  <c r="Q58" i="1" s="1"/>
  <c r="R58" i="1" s="1"/>
  <c r="S58" i="1" s="1"/>
  <c r="L44" i="37"/>
  <c r="L2" i="40"/>
  <c r="L4" i="37"/>
  <c r="J44" i="42"/>
  <c r="J44" i="45"/>
  <c r="J44" i="37"/>
  <c r="L2" i="42"/>
  <c r="L2" i="59"/>
  <c r="L4" i="43"/>
  <c r="J44" i="40"/>
  <c r="J44" i="57"/>
  <c r="J44" i="52"/>
  <c r="J44" i="51"/>
  <c r="L44" i="41"/>
  <c r="L2" i="12"/>
  <c r="L4" i="38"/>
  <c r="J44" i="58"/>
  <c r="L2" i="43"/>
  <c r="L45" i="41"/>
  <c r="J44" i="38"/>
  <c r="L4" i="41"/>
  <c r="L4" i="42"/>
  <c r="L44" i="38"/>
  <c r="L44" i="40"/>
  <c r="L2" i="41"/>
  <c r="J44" i="43"/>
  <c r="L45" i="42"/>
  <c r="L45" i="43"/>
  <c r="L4" i="40"/>
  <c r="L45" i="37"/>
  <c r="L45" i="12"/>
  <c r="L2" i="38"/>
  <c r="L44" i="42"/>
  <c r="L2" i="37"/>
  <c r="L45" i="40"/>
  <c r="L2" i="39"/>
  <c r="L44" i="39"/>
  <c r="L4" i="39"/>
  <c r="L45" i="39"/>
  <c r="J44" i="12"/>
  <c r="L4" i="12"/>
  <c r="O20" i="3" l="1"/>
  <c r="O91" i="3"/>
  <c r="O13" i="3"/>
  <c r="O90" i="3"/>
  <c r="O18" i="3"/>
  <c r="T18" i="3" s="1"/>
  <c r="U18" i="3" s="1"/>
  <c r="O136" i="3"/>
  <c r="O21" i="3"/>
  <c r="O105" i="3"/>
  <c r="O28" i="3"/>
  <c r="O103" i="3"/>
  <c r="O72" i="3"/>
  <c r="O115" i="3"/>
  <c r="O124" i="3"/>
  <c r="O48" i="3"/>
  <c r="O58" i="3"/>
  <c r="O107" i="3"/>
  <c r="O114" i="3"/>
  <c r="O85" i="3"/>
  <c r="O131" i="3"/>
  <c r="O23" i="3"/>
  <c r="O111" i="3"/>
  <c r="O30" i="3"/>
  <c r="O113" i="3"/>
  <c r="O54" i="3"/>
  <c r="T54" i="3" s="1"/>
  <c r="U54" i="3" s="1"/>
  <c r="V54" i="3" s="1"/>
  <c r="O125" i="3"/>
  <c r="O138" i="3"/>
  <c r="O29" i="3"/>
  <c r="O97" i="3"/>
  <c r="O123" i="3"/>
  <c r="O86" i="3"/>
  <c r="O64" i="3"/>
  <c r="O41" i="3"/>
  <c r="O75" i="3"/>
  <c r="O89" i="3"/>
  <c r="O61" i="3"/>
  <c r="O26" i="3"/>
  <c r="O83" i="3"/>
  <c r="O39" i="3"/>
  <c r="O16" i="3"/>
  <c r="O129" i="3"/>
  <c r="O68" i="3"/>
  <c r="O73" i="3"/>
  <c r="O88" i="3"/>
  <c r="O100" i="3"/>
  <c r="O122" i="3"/>
  <c r="O109" i="3"/>
  <c r="O51" i="3"/>
  <c r="O52" i="3"/>
  <c r="O44" i="3"/>
  <c r="O132" i="3"/>
  <c r="O79" i="3"/>
  <c r="O5" i="3"/>
  <c r="O60" i="3"/>
  <c r="O12" i="3"/>
  <c r="O56" i="3"/>
  <c r="O94" i="3"/>
  <c r="O40" i="3"/>
  <c r="O15" i="3"/>
  <c r="O22" i="3"/>
  <c r="O6" i="3"/>
  <c r="O130" i="3"/>
  <c r="O62" i="3"/>
  <c r="O17" i="3"/>
  <c r="O110" i="3"/>
  <c r="O7" i="3"/>
  <c r="O93" i="3"/>
  <c r="O120" i="3"/>
  <c r="O50" i="3"/>
  <c r="O43" i="3"/>
  <c r="O76" i="3"/>
  <c r="O33" i="3"/>
  <c r="O108" i="3"/>
  <c r="O95" i="3"/>
  <c r="O135" i="3"/>
  <c r="O11" i="3"/>
  <c r="O87" i="3"/>
  <c r="O46" i="3"/>
  <c r="O36" i="3"/>
  <c r="O134" i="3"/>
  <c r="O55" i="3"/>
  <c r="O99" i="3"/>
  <c r="O121" i="3"/>
  <c r="O139" i="3"/>
  <c r="O127" i="3"/>
  <c r="O80" i="3"/>
  <c r="O25" i="3"/>
  <c r="O112" i="3"/>
  <c r="O128" i="3"/>
  <c r="O49" i="3"/>
  <c r="O66" i="3"/>
  <c r="O70" i="3"/>
  <c r="O101" i="3"/>
  <c r="O67" i="3"/>
  <c r="O126" i="3"/>
  <c r="O31" i="3"/>
  <c r="O8" i="3"/>
  <c r="O92" i="3"/>
  <c r="O38" i="3"/>
  <c r="O104" i="3"/>
  <c r="O133" i="3"/>
  <c r="O14" i="3"/>
  <c r="O84" i="3"/>
  <c r="O96" i="3"/>
  <c r="O53" i="3"/>
  <c r="O24" i="3"/>
  <c r="O42" i="3"/>
  <c r="O57" i="3"/>
  <c r="O77" i="3"/>
  <c r="O32" i="3"/>
  <c r="O35" i="3"/>
  <c r="O34" i="3"/>
  <c r="O119" i="3"/>
  <c r="O27" i="3"/>
  <c r="O118" i="3"/>
  <c r="O82" i="3"/>
  <c r="O45" i="3"/>
  <c r="O10" i="3"/>
  <c r="O98" i="3"/>
  <c r="O9" i="3"/>
  <c r="O106" i="3"/>
  <c r="O140" i="3"/>
  <c r="O116" i="3"/>
  <c r="O71" i="3"/>
  <c r="O81" i="3"/>
  <c r="O37" i="3"/>
  <c r="O63" i="3"/>
  <c r="O78" i="3"/>
  <c r="O65" i="3"/>
  <c r="O19" i="3"/>
  <c r="O137" i="3"/>
  <c r="O47" i="3"/>
  <c r="O74" i="3"/>
  <c r="O59" i="3"/>
  <c r="O102" i="3"/>
  <c r="O69" i="3"/>
  <c r="O117" i="3"/>
  <c r="T71" i="3"/>
  <c r="U71" i="3" s="1"/>
  <c r="V71" i="3" s="1"/>
  <c r="S48" i="3"/>
  <c r="S65" i="3"/>
  <c r="S20" i="3"/>
  <c r="S136" i="3"/>
  <c r="P79" i="1"/>
  <c r="Q79" i="1" s="1"/>
  <c r="R79" i="1" s="1"/>
  <c r="S79" i="1" s="1"/>
  <c r="T24" i="3"/>
  <c r="U24" i="3" s="1"/>
  <c r="V24" i="3" s="1"/>
  <c r="T104" i="3"/>
  <c r="U104" i="3" s="1"/>
  <c r="V104" i="3" s="1"/>
  <c r="S5" i="3"/>
  <c r="S140" i="3"/>
  <c r="S131" i="3"/>
  <c r="U144" i="5"/>
  <c r="P111" i="1"/>
  <c r="Q111" i="1" s="1"/>
  <c r="R111" i="1" s="1"/>
  <c r="S111" i="1" s="1"/>
  <c r="T114" i="3"/>
  <c r="U114" i="3" s="1"/>
  <c r="V114" i="3" s="1"/>
  <c r="T76" i="3"/>
  <c r="U76" i="3" s="1"/>
  <c r="V76" i="3" s="1"/>
  <c r="T108" i="3"/>
  <c r="U108" i="3" s="1"/>
  <c r="V108" i="3" s="1"/>
  <c r="S67" i="3"/>
  <c r="S45" i="3"/>
  <c r="S35" i="3"/>
  <c r="S46" i="3"/>
  <c r="S33" i="3"/>
  <c r="S93" i="3"/>
  <c r="S99" i="3"/>
  <c r="S84" i="3"/>
  <c r="S40" i="3"/>
  <c r="S75" i="3"/>
  <c r="S78" i="3"/>
  <c r="S86" i="3"/>
  <c r="S119" i="3"/>
  <c r="S105" i="3"/>
  <c r="S118" i="3"/>
  <c r="S53" i="3"/>
  <c r="S108" i="3"/>
  <c r="S58" i="3"/>
  <c r="S57" i="3"/>
  <c r="S70" i="3"/>
  <c r="S138" i="3"/>
  <c r="S76" i="3"/>
  <c r="S104" i="3"/>
  <c r="S130" i="3"/>
  <c r="S111" i="3"/>
  <c r="S49" i="3"/>
  <c r="S103" i="3"/>
  <c r="S8" i="3"/>
  <c r="S60" i="3"/>
  <c r="S41" i="3"/>
  <c r="S54" i="3"/>
  <c r="S52" i="3"/>
  <c r="S27" i="3"/>
  <c r="S23" i="3"/>
  <c r="S28" i="3"/>
  <c r="S25" i="3"/>
  <c r="S139" i="3"/>
  <c r="S32" i="3"/>
  <c r="S95" i="3"/>
  <c r="S135" i="3"/>
  <c r="S133" i="3"/>
  <c r="S15" i="3"/>
  <c r="S14" i="3"/>
  <c r="S74" i="3"/>
  <c r="S69" i="3"/>
  <c r="S38" i="3"/>
  <c r="S64" i="3"/>
  <c r="S43" i="3"/>
  <c r="S122" i="3"/>
  <c r="S79" i="3"/>
  <c r="S83" i="3"/>
  <c r="S9" i="3"/>
  <c r="S44" i="3"/>
  <c r="S77" i="3"/>
  <c r="S115" i="3"/>
  <c r="S132" i="3"/>
  <c r="S59" i="3"/>
  <c r="S125" i="3"/>
  <c r="S31" i="3"/>
  <c r="S18" i="3"/>
  <c r="S37" i="3"/>
  <c r="S29" i="3"/>
  <c r="S34" i="3"/>
  <c r="S56" i="3"/>
  <c r="S89" i="3"/>
  <c r="S97" i="3"/>
  <c r="S123" i="3"/>
  <c r="S11" i="3"/>
  <c r="S102" i="3"/>
  <c r="S50" i="3"/>
  <c r="S63" i="3"/>
  <c r="S36" i="3"/>
  <c r="S72" i="3"/>
  <c r="S21" i="3"/>
  <c r="S47" i="3"/>
  <c r="S85" i="3"/>
  <c r="S126" i="3"/>
  <c r="S109" i="3"/>
  <c r="S22" i="3"/>
  <c r="S90" i="3"/>
  <c r="S30" i="3"/>
  <c r="S51" i="3"/>
  <c r="S128" i="3"/>
  <c r="S107" i="3"/>
  <c r="S73" i="3"/>
  <c r="S121" i="3"/>
  <c r="S12" i="3"/>
  <c r="S24" i="3"/>
  <c r="S124" i="3"/>
  <c r="S92" i="3"/>
  <c r="S81" i="3"/>
  <c r="U142" i="5"/>
  <c r="S7" i="3"/>
  <c r="N70" i="3"/>
  <c r="T70" i="3" s="1"/>
  <c r="U70" i="3" s="1"/>
  <c r="V70" i="3" s="1"/>
  <c r="T137" i="3"/>
  <c r="U137" i="3" s="1"/>
  <c r="V137" i="3" s="1"/>
  <c r="P32" i="1"/>
  <c r="Q32" i="1" s="1"/>
  <c r="R32" i="1" s="1"/>
  <c r="S32" i="1" s="1"/>
  <c r="S3" i="1" s="1"/>
  <c r="S68" i="3"/>
  <c r="V144" i="5"/>
  <c r="S62" i="3"/>
  <c r="N4" i="4"/>
  <c r="S26" i="3"/>
  <c r="S55" i="3"/>
  <c r="U143" i="5"/>
  <c r="S113" i="3"/>
  <c r="P72" i="1"/>
  <c r="Q72" i="1" s="1"/>
  <c r="R72" i="1" s="1"/>
  <c r="S72" i="1" s="1"/>
  <c r="N75" i="3"/>
  <c r="T75" i="3" s="1"/>
  <c r="U75" i="3" s="1"/>
  <c r="V75" i="3" s="1"/>
  <c r="T8" i="3"/>
  <c r="U8" i="3" s="1"/>
  <c r="V8" i="3" s="1"/>
  <c r="T80" i="3"/>
  <c r="U80" i="3" s="1"/>
  <c r="V80" i="3" s="1"/>
  <c r="T33" i="3"/>
  <c r="U33" i="3" s="1"/>
  <c r="V33" i="3" s="1"/>
  <c r="T23" i="3"/>
  <c r="U23" i="3" s="1"/>
  <c r="V23" i="3" s="1"/>
  <c r="S42" i="3"/>
  <c r="V141" i="5"/>
  <c r="S114" i="3"/>
  <c r="K77" i="4"/>
  <c r="L77" i="4" s="1"/>
  <c r="M77" i="4" s="1"/>
  <c r="N77" i="4" s="1"/>
  <c r="K22" i="4"/>
  <c r="L22" i="4" s="1"/>
  <c r="M22" i="4" s="1"/>
  <c r="N22" i="4" s="1"/>
  <c r="K107" i="4"/>
  <c r="L107" i="4" s="1"/>
  <c r="M107" i="4" s="1"/>
  <c r="N107" i="4" s="1"/>
  <c r="K11" i="4"/>
  <c r="L11" i="4" s="1"/>
  <c r="M11" i="4" s="1"/>
  <c r="N11" i="4" s="1"/>
  <c r="K24" i="4"/>
  <c r="L24" i="4" s="1"/>
  <c r="M24" i="4" s="1"/>
  <c r="N24" i="4" s="1"/>
  <c r="K19" i="4"/>
  <c r="L19" i="4" s="1"/>
  <c r="M19" i="4" s="1"/>
  <c r="N19" i="4" s="1"/>
  <c r="K86" i="4"/>
  <c r="L86" i="4" s="1"/>
  <c r="M86" i="4" s="1"/>
  <c r="N86" i="4" s="1"/>
  <c r="K59" i="4"/>
  <c r="L59" i="4" s="1"/>
  <c r="M59" i="4" s="1"/>
  <c r="N59" i="4" s="1"/>
  <c r="K42" i="4"/>
  <c r="L42" i="4" s="1"/>
  <c r="M42" i="4" s="1"/>
  <c r="N42" i="4" s="1"/>
  <c r="K94" i="4"/>
  <c r="L94" i="4" s="1"/>
  <c r="M94" i="4" s="1"/>
  <c r="N94" i="4" s="1"/>
  <c r="S91" i="3"/>
  <c r="S96" i="3"/>
  <c r="K54" i="4"/>
  <c r="L54" i="4" s="1"/>
  <c r="M54" i="4" s="1"/>
  <c r="N54" i="4" s="1"/>
  <c r="P13" i="11"/>
  <c r="Q13" i="11" s="1"/>
  <c r="R13" i="11" s="1"/>
  <c r="S13" i="11" s="1"/>
  <c r="P108" i="11"/>
  <c r="Q108" i="11" s="1"/>
  <c r="R108" i="11" s="1"/>
  <c r="S108" i="11" s="1"/>
  <c r="P4" i="11"/>
  <c r="Q4" i="11" s="1"/>
  <c r="R4" i="11" s="1"/>
  <c r="S4" i="11" s="1"/>
  <c r="P82" i="11"/>
  <c r="Q82" i="11" s="1"/>
  <c r="R82" i="11" s="1"/>
  <c r="S82" i="11" s="1"/>
  <c r="K27" i="4"/>
  <c r="L27" i="4" s="1"/>
  <c r="M27" i="4" s="1"/>
  <c r="N27" i="4" s="1"/>
  <c r="K14" i="4"/>
  <c r="L14" i="4" s="1"/>
  <c r="M14" i="4" s="1"/>
  <c r="N14" i="4" s="1"/>
  <c r="S98" i="3"/>
  <c r="P92" i="11"/>
  <c r="Q92" i="11" s="1"/>
  <c r="R92" i="11" s="1"/>
  <c r="S92" i="11" s="1"/>
  <c r="S88" i="3"/>
  <c r="K109" i="4"/>
  <c r="L109" i="4" s="1"/>
  <c r="M109" i="4" s="1"/>
  <c r="N109" i="4" s="1"/>
  <c r="S71" i="3"/>
  <c r="S137" i="3"/>
  <c r="U141" i="5"/>
  <c r="P48" i="1"/>
  <c r="Q48" i="1" s="1"/>
  <c r="R48" i="1" s="1"/>
  <c r="S48" i="1" s="1"/>
  <c r="T120" i="3"/>
  <c r="U120" i="3" s="1"/>
  <c r="V120" i="3" s="1"/>
  <c r="T113" i="3"/>
  <c r="U113" i="3" s="1"/>
  <c r="V113" i="3" s="1"/>
  <c r="T22" i="3"/>
  <c r="U22" i="3" s="1"/>
  <c r="V22" i="3" s="1"/>
  <c r="V142" i="5"/>
  <c r="P34" i="11"/>
  <c r="Q34" i="11" s="1"/>
  <c r="R34" i="11" s="1"/>
  <c r="S34" i="11" s="1"/>
  <c r="K82" i="4"/>
  <c r="L82" i="4" s="1"/>
  <c r="M82" i="4" s="1"/>
  <c r="N82" i="4" s="1"/>
  <c r="K16" i="4"/>
  <c r="L16" i="4" s="1"/>
  <c r="M16" i="4" s="1"/>
  <c r="N16" i="4" s="1"/>
  <c r="K110" i="4"/>
  <c r="L110" i="4" s="1"/>
  <c r="M110" i="4" s="1"/>
  <c r="N110" i="4" s="1"/>
  <c r="K96" i="4"/>
  <c r="L96" i="4" s="1"/>
  <c r="M96" i="4" s="1"/>
  <c r="N96" i="4" s="1"/>
  <c r="K74" i="4"/>
  <c r="L74" i="4" s="1"/>
  <c r="M74" i="4" s="1"/>
  <c r="N74" i="4" s="1"/>
  <c r="K10" i="4"/>
  <c r="L10" i="4" s="1"/>
  <c r="M10" i="4" s="1"/>
  <c r="N10" i="4" s="1"/>
  <c r="K90" i="4"/>
  <c r="L90" i="4" s="1"/>
  <c r="M90" i="4" s="1"/>
  <c r="N90" i="4" s="1"/>
  <c r="K80" i="4"/>
  <c r="L80" i="4" s="1"/>
  <c r="M80" i="4" s="1"/>
  <c r="N80" i="4" s="1"/>
  <c r="K55" i="4"/>
  <c r="L55" i="4" s="1"/>
  <c r="M55" i="4" s="1"/>
  <c r="N55" i="4" s="1"/>
  <c r="K106" i="4"/>
  <c r="L106" i="4" s="1"/>
  <c r="M106" i="4" s="1"/>
  <c r="N106" i="4" s="1"/>
  <c r="S6" i="3"/>
  <c r="P99" i="11"/>
  <c r="Q99" i="11" s="1"/>
  <c r="R99" i="11" s="1"/>
  <c r="S99" i="11" s="1"/>
  <c r="S120" i="3"/>
  <c r="S10" i="3"/>
  <c r="S116" i="3"/>
  <c r="S129" i="3"/>
  <c r="S66" i="3"/>
  <c r="K66" i="4"/>
  <c r="L66" i="4" s="1"/>
  <c r="M66" i="4" s="1"/>
  <c r="N66" i="4" s="1"/>
  <c r="S134" i="3"/>
  <c r="S106" i="3"/>
  <c r="S17" i="3"/>
  <c r="S100" i="3"/>
  <c r="S101" i="3"/>
  <c r="S110" i="3"/>
  <c r="P46" i="11"/>
  <c r="Q46" i="11" s="1"/>
  <c r="R46" i="11" s="1"/>
  <c r="S46" i="11" s="1"/>
  <c r="N133" i="3"/>
  <c r="T133" i="3" s="1"/>
  <c r="U133" i="3" s="1"/>
  <c r="V133" i="3" s="1"/>
  <c r="T81" i="3"/>
  <c r="U81" i="3" s="1"/>
  <c r="V81" i="3" s="1"/>
  <c r="T127" i="3"/>
  <c r="U127" i="3" s="1"/>
  <c r="V127" i="3" s="1"/>
  <c r="S19" i="3"/>
  <c r="S117" i="3"/>
  <c r="K39" i="4"/>
  <c r="L39" i="4" s="1"/>
  <c r="M39" i="4" s="1"/>
  <c r="N39" i="4" s="1"/>
  <c r="K68" i="4"/>
  <c r="L68" i="4" s="1"/>
  <c r="M68" i="4" s="1"/>
  <c r="N68" i="4" s="1"/>
  <c r="K44" i="4"/>
  <c r="L44" i="4" s="1"/>
  <c r="M44" i="4" s="1"/>
  <c r="N44" i="4" s="1"/>
  <c r="K75" i="4"/>
  <c r="L75" i="4" s="1"/>
  <c r="M75" i="4" s="1"/>
  <c r="N75" i="4" s="1"/>
  <c r="K78" i="4"/>
  <c r="L78" i="4" s="1"/>
  <c r="M78" i="4" s="1"/>
  <c r="N78" i="4" s="1"/>
  <c r="K34" i="4"/>
  <c r="L34" i="4" s="1"/>
  <c r="M34" i="4" s="1"/>
  <c r="N34" i="4" s="1"/>
  <c r="K83" i="4"/>
  <c r="L83" i="4" s="1"/>
  <c r="M83" i="4" s="1"/>
  <c r="N83" i="4" s="1"/>
  <c r="K84" i="4"/>
  <c r="L84" i="4" s="1"/>
  <c r="M84" i="4" s="1"/>
  <c r="N84" i="4" s="1"/>
  <c r="K53" i="4"/>
  <c r="L53" i="4" s="1"/>
  <c r="M53" i="4" s="1"/>
  <c r="N53" i="4" s="1"/>
  <c r="P107" i="11"/>
  <c r="Q107" i="11" s="1"/>
  <c r="R107" i="11" s="1"/>
  <c r="S107" i="11" s="1"/>
  <c r="P80" i="11"/>
  <c r="Q80" i="11" s="1"/>
  <c r="R80" i="11" s="1"/>
  <c r="S80" i="11" s="1"/>
  <c r="S16" i="3"/>
  <c r="S94" i="3"/>
  <c r="S87" i="3"/>
  <c r="S13" i="3"/>
  <c r="T27" i="3"/>
  <c r="U27" i="3" s="1"/>
  <c r="V27" i="3" s="1"/>
  <c r="K63" i="4"/>
  <c r="L63" i="4" s="1"/>
  <c r="M63" i="4" s="1"/>
  <c r="N63" i="4" s="1"/>
  <c r="K47" i="4"/>
  <c r="L47" i="4" s="1"/>
  <c r="M47" i="4" s="1"/>
  <c r="N47" i="4" s="1"/>
  <c r="K35" i="4"/>
  <c r="L35" i="4" s="1"/>
  <c r="M35" i="4" s="1"/>
  <c r="N35" i="4" s="1"/>
  <c r="K7" i="4"/>
  <c r="L7" i="4" s="1"/>
  <c r="M7" i="4" s="1"/>
  <c r="N7" i="4" s="1"/>
  <c r="K45" i="4"/>
  <c r="L45" i="4" s="1"/>
  <c r="M45" i="4" s="1"/>
  <c r="N45" i="4" s="1"/>
  <c r="K61" i="4"/>
  <c r="L61" i="4" s="1"/>
  <c r="M61" i="4" s="1"/>
  <c r="N61" i="4" s="1"/>
  <c r="S82" i="3"/>
  <c r="K36" i="4"/>
  <c r="L36" i="4" s="1"/>
  <c r="M36" i="4" s="1"/>
  <c r="N36" i="4" s="1"/>
  <c r="K103" i="4"/>
  <c r="L103" i="4" s="1"/>
  <c r="M103" i="4" s="1"/>
  <c r="N103" i="4" s="1"/>
  <c r="K41" i="4"/>
  <c r="L41" i="4" s="1"/>
  <c r="M41" i="4" s="1"/>
  <c r="N41" i="4" s="1"/>
  <c r="K58" i="4"/>
  <c r="L58" i="4" s="1"/>
  <c r="M58" i="4" s="1"/>
  <c r="N58" i="4" s="1"/>
  <c r="K104" i="4"/>
  <c r="L104" i="4" s="1"/>
  <c r="M104" i="4" s="1"/>
  <c r="N104" i="4" s="1"/>
  <c r="K81" i="4"/>
  <c r="L81" i="4" s="1"/>
  <c r="M81" i="4" s="1"/>
  <c r="N81" i="4" s="1"/>
  <c r="K102" i="4"/>
  <c r="L102" i="4" s="1"/>
  <c r="M102" i="4" s="1"/>
  <c r="N102" i="4" s="1"/>
  <c r="K76" i="4"/>
  <c r="L76" i="4" s="1"/>
  <c r="M76" i="4" s="1"/>
  <c r="N76" i="4" s="1"/>
  <c r="K25" i="4"/>
  <c r="L25" i="4" s="1"/>
  <c r="M25" i="4" s="1"/>
  <c r="N25" i="4" s="1"/>
  <c r="K57" i="4"/>
  <c r="L57" i="4" s="1"/>
  <c r="M57" i="4" s="1"/>
  <c r="N57" i="4" s="1"/>
  <c r="K5" i="4"/>
  <c r="L5" i="4" s="1"/>
  <c r="M5" i="4" s="1"/>
  <c r="N5" i="4" s="1"/>
  <c r="S80" i="3"/>
  <c r="P71" i="11"/>
  <c r="Q71" i="11" s="1"/>
  <c r="R71" i="11" s="1"/>
  <c r="S71" i="11" s="1"/>
  <c r="S3" i="11" s="1"/>
  <c r="K49" i="4"/>
  <c r="L49" i="4" s="1"/>
  <c r="M49" i="4" s="1"/>
  <c r="N49" i="4" s="1"/>
  <c r="K71" i="4"/>
  <c r="L71" i="4" s="1"/>
  <c r="M71" i="4" s="1"/>
  <c r="N71" i="4" s="1"/>
  <c r="S61" i="3"/>
  <c r="P6" i="11"/>
  <c r="Q6" i="11" s="1"/>
  <c r="R6" i="11" s="1"/>
  <c r="S6" i="11" s="1"/>
  <c r="P76" i="11"/>
  <c r="Q76" i="11" s="1"/>
  <c r="R76" i="11" s="1"/>
  <c r="S76" i="11" s="1"/>
  <c r="L141" i="13"/>
  <c r="L1" i="13"/>
  <c r="J140" i="13"/>
  <c r="L3" i="13"/>
  <c r="L140" i="13"/>
  <c r="P81" i="1"/>
  <c r="Q81" i="1" s="1"/>
  <c r="R81" i="1" s="1"/>
  <c r="S81" i="1" s="1"/>
  <c r="V18" i="3" l="1"/>
  <c r="V142" i="3" s="1"/>
  <c r="U141" i="3"/>
  <c r="U142" i="3"/>
  <c r="V144" i="3"/>
  <c r="M113" i="4"/>
  <c r="N113" i="4" s="1"/>
  <c r="M112" i="4"/>
  <c r="V141" i="3"/>
  <c r="U143" i="3"/>
  <c r="U144" i="3"/>
  <c r="V143" i="3" l="1"/>
  <c r="N112" i="4"/>
  <c r="O112" i="4"/>
</calcChain>
</file>

<file path=xl/sharedStrings.xml><?xml version="1.0" encoding="utf-8"?>
<sst xmlns="http://schemas.openxmlformats.org/spreadsheetml/2006/main" count="4809" uniqueCount="996">
  <si>
    <t>0023 0004 0002 01 07 004 0 0.010 1.000   0.000000   -0.53149   -0.53017</t>
  </si>
  <si>
    <t>0024 0004 0003 01 07 004 0 0.010 1.000   0.000000   +0.23832   +0.23810</t>
  </si>
  <si>
    <t>0025 0004 0005 01 07 004 0 0.010 1.000   0.000000   -0.62021   -0.61695</t>
  </si>
  <si>
    <t>0026 0004 0007 01 07 004 0 0.010 1.000   0.000000   +0.28898   +0.28851</t>
  </si>
  <si>
    <t>0027 0004 0009 01 07 004 0 0.010 1.000   0.000000   +0.15627   +0.15644</t>
  </si>
  <si>
    <t>0028 0005 0001 01 07 005 0 0.010 1.000   0.000000   -0.70806   -0.70673</t>
  </si>
  <si>
    <t>0029 0005 0002 01 07 005 0 0.010 1.000   0.000000   -0.39000   -0.38985</t>
  </si>
  <si>
    <t>0030 0005 0004 01 07 005 0 0.010 1.000   0.000000   +0.62021   +0.61834</t>
  </si>
  <si>
    <t>0031 0005 0006 01 07 005 0 0.010 1.000   0.000000   +0.40861   +0.40798</t>
  </si>
  <si>
    <t>0032 0006 0005 01 07 006 0 0.010 1.000   0.000000   -0.38083   -0.38094</t>
  </si>
  <si>
    <t>0033 0006 0011 01 07 006 0 0.010 1.000   0.000000   +0.05839   +0.05810</t>
  </si>
  <si>
    <t>0034 0006 0012 01 07 006 0 0.010 1.000   0.000000   +0.06525   +0.06530</t>
  </si>
  <si>
    <t>0035 0006 0013 01 07 006 0 0.010 1.000   0.000000   +0.14533   +0.14493</t>
  </si>
  <si>
    <t>0036 0007 0004 01 07 007 0 0.010 1.000   0.000000   -0.28262   -0.28171</t>
  </si>
  <si>
    <t>0037 0007 0008 01 07 007 0 0.010 1.000   0.000000   +0.03673   +0.03669</t>
  </si>
  <si>
    <t>0038 0007 0009 01 07 007 0 0.010 1.000   0.000000   +0.24407   +0.24441</t>
  </si>
  <si>
    <t>0039 0008 0007 01 07 008 0 0.010 1.000   0.000000   -0.03673   -0.03677</t>
  </si>
  <si>
    <t>0040 0009 0004 01 07 009 0 0.010 1.000   0.000000   -0.15143   -0.15112</t>
  </si>
  <si>
    <t>0041 0009 0007 01 07 009 0 0.010 1.000   0.000000   -0.24407   -0.24416</t>
  </si>
  <si>
    <t>0042 0009 0010 01 07 009 0 0.010 1.000   0.000000   +0.03784   +0.03793</t>
  </si>
  <si>
    <t>0043 0009 0014 01 07 009 0 0.010 1.000   0.000000   +0.07692   +0.07699</t>
  </si>
  <si>
    <t>0044 0010 0009 01 07 010 0 0.010 1.000   0.000000   -0.03784   -0.03778</t>
  </si>
  <si>
    <t>0045 0010 0011 01 07 010 0 0.010 1.000   0.000000   -0.03112   -0.03099</t>
  </si>
  <si>
    <t>0046 0011 0006 01 07 011 0 0.010 1.000   0.000000   -0.05839   -0.05850</t>
  </si>
  <si>
    <t>0047 0011 0010 01 07 011 0 0.010 1.000   0.000000   +0.03112   +0.03108</t>
  </si>
  <si>
    <t>0048 0012 0006 01 07 012 0 0.010 1.000   0.000000   -0.06525   -0.06523</t>
  </si>
  <si>
    <t>0049 0012 0013 01 07 012 0 0.010 1.000   0.000000   +0.01323   +0.01331</t>
  </si>
  <si>
    <t>0050 0013 0006 01 07 013 0 0.010 1.000   0.000000   -0.14533   -0.14504</t>
  </si>
  <si>
    <t>0051 0013 0012 01 07 013 0 0.010 1.000   0.000000   -0.01323   -0.01332</t>
  </si>
  <si>
    <t>0052 0013 0014 01 07 013 0 0.010 1.000   0.000000   +0.04677   +0.04657</t>
  </si>
  <si>
    <t>0053 0014 0009 01 07 014 0 0.010 1.000   0.000000   -0.07692   -0.07682</t>
  </si>
  <si>
    <t>0054 0014 0013 01 07 014 0 0.010 1.000   0.000000   -0.04677   -0.04689</t>
  </si>
  <si>
    <t>0055 0000 0001 01 09 001 0 0.010 1.000   0.000000   +2.19117   +2.19853</t>
  </si>
  <si>
    <t>0056 0000 0002 01 09 002 0 0.010 1.000   0.000000   +0.14938   +0.14914</t>
  </si>
  <si>
    <t>0057 0000 0003 01 09 003 0 0.010 1.000   0.000000   -0.92475   -0.92916</t>
  </si>
  <si>
    <t>0058 0000 0004 01 09 004 0 0.010 1.000   0.000000   -0.46814   -0.46853</t>
  </si>
  <si>
    <t>0059 0000 0005 01 09 005 0 0.010 1.000   0.000000   -0.06923   -0.06937</t>
  </si>
  <si>
    <t>0060 0000 0006 01 09 006 0 0.010 1.000   0.000000   -0.11186   -0.11225</t>
  </si>
  <si>
    <t>0061 0000 0007 01 09 007 0 0.010 1.000   0.000000   -0.00182   -0.00182</t>
  </si>
  <si>
    <t>0062 0000 0008 01 09 008 0 0.010 1.000   0.000000   -0.03673   -0.03669</t>
  </si>
  <si>
    <t>0063 0000 0009 01 09 009 0 0.010 1.000   0.000000   -0.22900   -0.22916</t>
  </si>
  <si>
    <t>0064 0000 0010 01 09 010 0 0.010 1.000   0.000000   -0.06896   -0.06902</t>
  </si>
  <si>
    <t>0065 0000 0011 01 09 011 0 0.010 1.000   0.000000   -0.02727   -0.02720</t>
  </si>
  <si>
    <t>0066 0000 0012 01 09 012 0 0.010 1.000   0.000000   -0.05203   -0.05204</t>
  </si>
  <si>
    <t>0067 0000 0013 01 09 013 0 0.010 1.000   0.000000   -0.11178   -0.11188</t>
  </si>
  <si>
    <t>0068 0000 0014 01 09 014 0 0.010 1.000   0.000000   -0.12370   -0.12347</t>
  </si>
  <si>
    <t>0069 0000 0001 01 06 001 0 0.010 1.000   0.000000   +1.06000   +1.05948</t>
  </si>
  <si>
    <t>0070 0000 0002 01 06 002 0 0.010 1.000   0.000000   +1.04500   +1.04146</t>
  </si>
  <si>
    <t>0071 0000 0003 01 06 003 0 0.010 1.000   0.000000   +1.01000   +1.00915</t>
  </si>
  <si>
    <t>0072 0000 0004 01 06 004 0 0.010 1.000   0.000000   +1.01800   +1.01326</t>
  </si>
  <si>
    <t>0073 0000 0005 01 06 005 0 0.010 1.000   0.000000   +1.02000   +1.02632</t>
  </si>
  <si>
    <t>0074 0000 0006 01 06 006 0 0.010 1.000   0.000000   +1.07000   +1.06917</t>
  </si>
  <si>
    <t>0075 0000 0007 01 06 007 0 0.010 1.000   0.000000   +1.06200   +1.05550</t>
  </si>
  <si>
    <t>0076 0000 0008 01 06 008 0 0.010 1.000   0.000000   +1.09000   +1.08682</t>
  </si>
  <si>
    <t>0077 0000 0009 01 06 009 0 0.010 1.000   0.000000   +1.05600   +1.05280</t>
  </si>
  <si>
    <t>0078 0000 0010 01 06 010 0 0.010 1.000   0.000000   +1.05100   +1.05495</t>
  </si>
  <si>
    <t>0079 0000 0011 01 06 011 0 0.010 1.000   0.000000   +1.05700   +1.05755</t>
  </si>
  <si>
    <t>0080 0000 0012 01 06 012 0 0.010 1.000   0.000000   +1.05500   +1.05516</t>
  </si>
  <si>
    <t>0081 0000 0013 01 06 013 0 0.010 1.000   0.000000   +1.05000   +1.05184</t>
  </si>
  <si>
    <t>0082 0000 0014 01 06 014 0 0.010 1.000   0.000000   +1.03600   +1.03881</t>
  </si>
  <si>
    <t>0083 0001 0002 01 08 001 0 0.010 1.000   0.000000   +0.19232   +0.19208</t>
  </si>
  <si>
    <t>0084 0001 0005 01 08 001 0 0.010 1.000   0.000000   -0.03428   -0.03421</t>
  </si>
  <si>
    <t>0085 0002 0001 01 08 002 0 0.010 1.000   0.000000   -0.13685   -0.13693</t>
  </si>
  <si>
    <t>0086 0002 0003 01 08 002 0 0.010 1.000   0.000000   -0.09477   -0.09545</t>
  </si>
  <si>
    <t>0087 0002 0004 01 08 002 0 0.010 1.000   0.000000   -0.03010   -0.02998</t>
  </si>
  <si>
    <t>0088 0002 0005 01 08 002 0 0.010 1.000   0.000000   -0.04305   -0.04314</t>
  </si>
  <si>
    <t>0089 0003 0002 01 08 003 0 0.010 1.000   0.000000   +0.13915   +0.13967</t>
  </si>
  <si>
    <t>0090 0003 0004 01 08 003 0 0.010 1.000   0.000000   +0.00922   +0.00914</t>
  </si>
  <si>
    <t>0091 0004 0002 01 08 004 0 0.010 1.000   0.000000   +0.06482   +0.06496</t>
  </si>
  <si>
    <t>0092 0004 0003 01 08 004 0 0.010 1.000   0.000000   +0.00350   +0.00350</t>
  </si>
  <si>
    <t>0093 0004 0005 01 08 004 0 0.010 1.000   0.000000   -0.04200   -0.04187</t>
  </si>
  <si>
    <t>0094 0004 0007 01 08 004 0 0.010 1.000   0.000000   +0.04482   +0.04487</t>
  </si>
  <si>
    <t>0095 0004 0009 01 08 004 0 0.010 1.000   0.000000   -0.02468   -0.02475</t>
  </si>
  <si>
    <t>0096 0005 0001 01 08 005 0 0.010 1.000   0.000000   +0.08516   +0.08512</t>
  </si>
  <si>
    <t>0097 0005 0002 01 08 005 0 0.010 1.000   0.000000   +0.07850   +0.07889</t>
  </si>
  <si>
    <t>0098 0005 0004 01 08 005 0 0.010 1.000   0.000000   +0.04200   +0.04188</t>
  </si>
  <si>
    <t>0099 0005 0006 01 08 005 0 0.010 1.000   0.000000   -0.18907   -0.18858</t>
  </si>
  <si>
    <t>0100 0006 0005 01 08 006 0 0.010 1.000   0.000000   +0.17622   +0.17616</t>
  </si>
  <si>
    <t>0101 0006 0011 01 08 006 0 0.010 1.000   0.000000   -0.04872   -0.04866</t>
  </si>
  <si>
    <t>0102 0006 0012 01 08 006 0 0.010 1.000   0.000000   -0.04114   -0.04127</t>
  </si>
  <si>
    <t>0103 0006 0013 01 08 006 0 0.010 1.000   0.000000   -0.10856   -0.10867</t>
  </si>
  <si>
    <t>0104 0007 0004 01 08 007 0 0.010 1.000   0.000000   -0.04383   -0.04398</t>
  </si>
  <si>
    <t>0105 0007 0008 01 08 007 0 0.010 1.000   0.000000   +0.15465   +0.15562</t>
  </si>
  <si>
    <t>0106 0007 0009 01 08 007 0 0.010 1.000   0.000000   -0.11777   -0.11740</t>
  </si>
  <si>
    <t>0107 0008 0007 01 08 008 0 0.010 1.000   0.000000   -0.15465   -0.15495</t>
  </si>
  <si>
    <t>0108 0009 0004 01 08 009 0 0.010 1.000   0.000000   +0.02392   +0.02396</t>
  </si>
  <si>
    <t>0109 0009 0007 01 08 009 0 0.010 1.000   0.000000   +0.11777   +0.11719</t>
  </si>
  <si>
    <t>0110 0009 0010 01 08 009 0 0.010 1.000   0.000000   -0.05193   -0.05210</t>
  </si>
  <si>
    <t>0111 0009 0014 01 08 009 0 0.010 1.000   0.000000   -0.05477   -0.05485</t>
  </si>
  <si>
    <t>0112 0010 0009 01 08 010 0 0.010 1.000   0.000000   +0.05193   +0.05195</t>
  </si>
  <si>
    <t>0113 0010 0011 01 08 010 0 0.010 1.000   0.000000   +0.02455   +0.02449</t>
  </si>
  <si>
    <t>0114 0011 0006 01 08 011 0 0.010 1.000   0.000000   +0.04872   +0.04854</t>
  </si>
  <si>
    <t>0115 0011 0010 01 08 011 0 0.010 1.000   0.000000   -0.02455   -0.02459</t>
  </si>
  <si>
    <t>0116 0012 0006 01 08 012 0 0.010 1.000   0.000000   +0.04114   +0.04119</t>
  </si>
  <si>
    <t>0117 0012 0013 01 08 012 0 0.010 1.000   0.000000   -0.01145   -0.01138</t>
  </si>
  <si>
    <t>0118 0013 0006 01 08 013 0 0.010 1.000   0.000000   +0.10856   +0.10804</t>
  </si>
  <si>
    <t>0119 0013 0012 01 08 013 0 0.010 1.000   0.000000   +0.01145   +0.01146</t>
  </si>
  <si>
    <t>0120 0013 0014 01 08 013 0 0.010 1.000   0.000000   -0.02801   -0.02787</t>
  </si>
  <si>
    <t>0121 0014 0009 01 08 014 0 0.010 1.000   0.000000   +0.05477   +0.05504</t>
  </si>
  <si>
    <t>0122 0014 0013 01 08 014 0 0.010 1.000   0.000000   +0.02801   +0.02800</t>
  </si>
  <si>
    <t>0123 0000 0001 01 10 001 0 0.010 1.000   0.000000   +0.15804   +0.15692</t>
  </si>
  <si>
    <t>0124 0000 0002 01 10 002 0 0.010 1.000   0.000000   -0.30477   -0.30463</t>
  </si>
  <si>
    <t>0125 0000 0003 01 10 003 0 0.010 1.000   0.000000   +0.14836   +0.14835</t>
  </si>
  <si>
    <t>0126 0000 0004 01 10 004 0 0.010 1.000   0.000000   +0.04646   +0.04649</t>
  </si>
  <si>
    <t>0127 0000 0005 01 10 005 0 0.010 1.000   0.000000   +0.01658   +0.01658</t>
  </si>
  <si>
    <t>0128 0000 0006 01 10 006 0 0.010 1.000   0.000000   -0.02220   -0.02222</t>
  </si>
  <si>
    <t>0129 0000 0007 01 10 007 0 0.010 1.000   0.000000   -0.00695   -0.00690</t>
  </si>
  <si>
    <t>0130 0000 0008 01 10 008 0 0.010 1.000   0.000000   -0.15465   -0.15494</t>
  </si>
  <si>
    <t>0131 0000 0009 01 10 009 0 0.010 1.000   0.000000   +0.22885   +0.22756</t>
  </si>
  <si>
    <t>0132 0000 0010 01 10 010 0 0.010 1.000   0.000000   +0.07647   +0.07680</t>
  </si>
  <si>
    <t>0133 0000 0011 01 10 011 0 0.010 1.000   0.000000   +0.02417   +0.02415</t>
  </si>
  <si>
    <t>0134 0000 0012 01 10 012 0 0.010 1.000   0.000000   +0.02970   +0.02976</t>
  </si>
  <si>
    <t>0135 0000 0013 01 10 013 0 0.010 1.000   0.000000   +0.09200   +0.09219</t>
  </si>
  <si>
    <t>0136 0000 0014 01 10 014 0 0.010 1.000   0.000000   +0.08277   +0.08248</t>
  </si>
  <si>
    <t>Media Ruido</t>
  </si>
  <si>
    <t>RUIDO</t>
  </si>
  <si>
    <t>Full Scada</t>
  </si>
  <si>
    <t>Full Scada_1</t>
  </si>
  <si>
    <t>0001 0001 0002 01 01 000 0 0.020 2.000   0.000000   +1.56805   +1.56202</t>
  </si>
  <si>
    <t>0003 0001 0005 01 01 000 0 0.020 2.000   0.000000   +0.75460   +0.75566</t>
  </si>
  <si>
    <t>0005 0002 0003 01 01 000 0 0.020 2.000   0.000000   +0.73305   +0.72347</t>
  </si>
  <si>
    <t>0010 0005 0002 01 01 000 0 0.020 2.000   0.000000   -0.40536   -0.40428</t>
  </si>
  <si>
    <t>0015 0004 0007 01 01 000 0 0.020 2.000   0.000000   +0.28126   +0.28053</t>
  </si>
  <si>
    <t>0017 0004 0009 01 01 000 0 0.020 2.000   0.000000   +0.16101   +0.16586</t>
  </si>
  <si>
    <t>0021 0006 0011 01 01 000 0 0.020 2.000   0.000000   +0.07337   +0.07453</t>
  </si>
  <si>
    <t>0023 0006 0012 01 01 000 0 0.020 2.000   0.000000   +0.07850   +0.08135</t>
  </si>
  <si>
    <t>0025 0006 0013 01 01 000 0 0.020 2.000   0.000000   +0.17927   +0.17604</t>
  </si>
  <si>
    <t>0027 0007 0008 01 01 000 0 0.020 2.000   0.000000   -0.00000   +0.00435</t>
  </si>
  <si>
    <t>0028 0008 0007 01 01 000 0 0.020 2.000   0.000000   +0.00000   -0.00552</t>
  </si>
  <si>
    <t>0031 0009 0010 01 01 000 0 0.020 2.000   0.000000   +0.05275   +0.05122</t>
  </si>
  <si>
    <t>0033 0009 0014 01 01 000 0 0.020 2.000   0.000000   +0.09340   +0.09673</t>
  </si>
  <si>
    <t>0037 0012 0013 01 01 000 0 0.020 2.000   0.000000   +0.01662   +0.02088</t>
  </si>
  <si>
    <t>0043 0000 0003 01 02 000 0 0.020 2.000   0.000000   -0.94406   -0.95437</t>
  </si>
  <si>
    <t>0046 0000 0006 01 02 000 0 0.020 2.000   0.000000   -0.11019   -0.10796</t>
  </si>
  <si>
    <t>0049 0000 0009 01 02 000 0 0.020 2.000   0.000000   -0.29595   -0.30776</t>
  </si>
  <si>
    <t>0050 0000 0010 01 02 000 0 0.020 2.000   0.000000   -0.09091   -0.09115</t>
  </si>
  <si>
    <t>0053 0000 0013 01 02 000 0 0.020 2.000   0.000000   -0.13855   -0.13632</t>
  </si>
  <si>
    <t>0055 0000 0001 01 06 000 0 0.015 1.100   0.000000   +1.06000   +1.05498</t>
  </si>
  <si>
    <t>0069 0001 0002 01 04 000 0 0.020 2.000   0.000000   -0.20386   -0.20101</t>
  </si>
  <si>
    <t>0071 0001 0005 01 04 000 0 0.020 2.000   0.000000   +0.03634   +0.03775</t>
  </si>
  <si>
    <t>0073 0002 0003 01 04 000 0 0.020 2.000   0.000000   +0.03554   +0.03546</t>
  </si>
  <si>
    <t>0078 0005 0002 01 04 000 0 0.020 2.000   0.000000   -0.01848   -0.02521</t>
  </si>
  <si>
    <t>0083 0004 0007 01 04 000 0 0.020 2.000   0.000000   -0.09754   -0.09737</t>
  </si>
  <si>
    <t>0085 0004 0009 01 04 000 0 0.020 2.000   0.000000   -0.00375   -0.00177</t>
  </si>
  <si>
    <t>0089 0006 0011 01 04 000 0 0.020 2.000   0.000000   +0.03518   +0.02972</t>
  </si>
  <si>
    <t>0091 0006 0012 01 04 000 0 0.020 2.000   0.000000   +0.02552   +0.02595</t>
  </si>
  <si>
    <t>0009 0002 0001 01 07 002 0 0.010 1.000   0.000024   -1.47689   -1.47093</t>
  </si>
  <si>
    <t>0010 0002 0003 01 07 002 0 0.010 1.000   0.000005   +0.69588   +0.69402</t>
  </si>
  <si>
    <t>0011 0002 0004 01 07 002 0 0.010 1.000   0.000003   +0.53613   +0.53707</t>
  </si>
  <si>
    <t>0012 0002 0005 01 07 002 0 0.010 1.000   0.000002   +0.39426   +0.39455</t>
  </si>
  <si>
    <t>0013 0002 0001 01 08 002 0 0.010 1.000   0.000000   -0.13685   -0.13727</t>
  </si>
  <si>
    <t>0014 0002 0003 01 08 002 0 0.010 1.000   0.000000   -0.09477   -0.09419</t>
  </si>
  <si>
    <t>0015 0002 0004 01 08 002 0 0.025 1.000   0.000000   -0.03010   -0.02990</t>
  </si>
  <si>
    <t>0016 0002 0005 01 08 002 0 0.010 1.000   0.000000   -0.04305   -0.04340</t>
  </si>
  <si>
    <t>0017 0006 0011 01 07 006 0 0.010 1.000   0.000000   +0.05839   +0.05835</t>
  </si>
  <si>
    <t>0018 0006 0012 01 07 006 0 0.010 1.000   0.000000   +0.06525   +0.06551</t>
  </si>
  <si>
    <t>0019 0006 0013 01 07 006 0 0.010 1.000   0.000000   +0.14532   +0.14478</t>
  </si>
  <si>
    <t>0020 0006 0005 01 07 006 0 0.010 1.000   0.000000   -0.38082   -0.38228</t>
  </si>
  <si>
    <t>0021 0006 0011 01 08 006 0 0.010 1.000   0.000000   -0.04871   -0.04881</t>
  </si>
  <si>
    <t>0022 0006 0012 01 08 006 0 0.010 1.000   0.000000   -0.04114   -0.04107</t>
  </si>
  <si>
    <t>0023 0006 0013 01 08 006 0 0.010 1.000   0.000000   -0.10855   -0.10896</t>
  </si>
  <si>
    <t>0024 0006 0005 01 08 006 0 0.010 1.000   0.000000   +0.17621   +0.17659</t>
  </si>
  <si>
    <t>0025 0007 0008 01 07 007 0 0.010 1.000   0.000000   +0.03675   +0.03649</t>
  </si>
  <si>
    <t>0026 0007 0009 01 07 007 0 0.010 1.000   0.000000   +0.24404   +0.24572</t>
  </si>
  <si>
    <t>0027 0007 0004 01 07 007 0 0.010 1.000   0.000000   -0.28262   -0.28467</t>
  </si>
  <si>
    <t>0028 0007 0008 01 08 007 0 0.010 1.000   0.000000   +0.15464   +0.15410</t>
  </si>
  <si>
    <t>0029 0007 0009 01 08 007 0 0.010 1.000   0.000000   -0.11781   -0.11819</t>
  </si>
  <si>
    <t>0030 0007 0004 01 08 007 0 0.010 1.000   0.000000   -0.04378   -0.04339</t>
  </si>
  <si>
    <t>0031 0009 0010 01 07 009 0 0.010 1.000   0.000000   +0.03784   +0.03754</t>
  </si>
  <si>
    <t>0032 0009 0014 01 07 009 0 0.010 1.000   0.000000   +0.07692   +0.07718</t>
  </si>
  <si>
    <t>0033 0009 0004 01 07 009 0 0.010 1.000   0.000000   -0.15142   -0.15183</t>
  </si>
  <si>
    <t>0034 0009 0007 01 07 009 0 0.010 1.000   0.000000   -0.24406   -0.24351</t>
  </si>
  <si>
    <t>0035 0009 0010 01 08 009 0 0.010 1.000   0.000000   -0.05192   -0.05172</t>
  </si>
  <si>
    <t>0036 0009 0014 01 08 009 0 0.010 1.000   0.000000   -0.05477   -0.05482</t>
  </si>
  <si>
    <t>0037 0009 0004 01 08 009 0 0.010 1.000   0.000000   +0.02391   +0.02393</t>
  </si>
  <si>
    <t>0038 0009 0007 01 08 009 0 0.010 1.000   0.000000   +0.11777   +0.11788</t>
  </si>
  <si>
    <t>´2,6</t>
  </si>
  <si>
    <t>´1,5</t>
  </si>
  <si>
    <t>´3.7</t>
  </si>
  <si>
    <t>´4,9</t>
  </si>
  <si>
    <t>´9,13</t>
  </si>
  <si>
    <t>´10,14</t>
  </si>
  <si>
    <t>´11,15</t>
  </si>
  <si>
    <t>´12,16</t>
  </si>
  <si>
    <t>´17,21</t>
  </si>
  <si>
    <t>´18.22</t>
  </si>
  <si>
    <t>´19.23</t>
  </si>
  <si>
    <t>´20,24</t>
  </si>
  <si>
    <t>´25,28</t>
  </si>
  <si>
    <t>´26,29</t>
  </si>
  <si>
    <t>´27,30</t>
  </si>
  <si>
    <t>´31,35</t>
  </si>
  <si>
    <t>´32´36</t>
  </si>
  <si>
    <t>´33´37</t>
  </si>
  <si>
    <t>´34.38</t>
  </si>
  <si>
    <t>0093 0006 0013 01 04 000 0 0.020 2.000   0.000000   +0.07440   +0.08012</t>
  </si>
  <si>
    <t>0095 0007 0008 01 04 000 0 0.020 2.000   0.000000   -0.16881   -0.16595</t>
  </si>
  <si>
    <t>0096 0008 0007 01 04 000 0 0.020 2.000   0.000000   +0.17326   +0.17695</t>
  </si>
  <si>
    <t>0099 0009 0010 01 04 000 0 0.020 2.000   0.000000   +0.04268   +0.04348</t>
  </si>
  <si>
    <t>0101 0009 0014 01 04 000 0 0.020 2.000   0.000000   +0.03494   +0.03121</t>
  </si>
  <si>
    <t>0105 0012 0013 01 04 000 0 0.020 2.000   0.000000   +0.00803   +0.00940</t>
  </si>
  <si>
    <t>0111 0000 0003 01 05 000 0 0.020 2.000   0.000000   +0.05965   +0.06267</t>
  </si>
  <si>
    <t>0114 0000 0006 01 05 000 0 0.020 2.000   0.000000   +0.05243   +0.05142</t>
  </si>
  <si>
    <t>0117 0000 0009 01 05 000 0 0.020 2.000   0.000000   +0.03860   +0.04228</t>
  </si>
  <si>
    <t>0118 0000 0010 01 05 000 0 0.020 2.000   0.000000   -0.05872   -0.06072</t>
  </si>
  <si>
    <t>0121 0000 0013 01 05 000 0 0.020 2.000   0.000000   -0.06255   -0.06246</t>
  </si>
  <si>
    <t>Full PMU 1</t>
  </si>
  <si>
    <t>Full PMU Marcio</t>
  </si>
  <si>
    <t>0001 0000 0001 01 06 001 0 0.010 1.000   0.000028   +1.06000   +1.05559</t>
  </si>
  <si>
    <t>0002 0000 0002 01 06 002 0 0.010 1.000   0.000000   +1.04500   +1.04304</t>
  </si>
  <si>
    <t>0015 0000 0001 01 03 001 0 0.020 1.000   0.000000   +0.00000   -0.00002</t>
  </si>
  <si>
    <t>0016 0000 0002 01 03 002 0 0.020 1.000   0.000000   -0.08692   -0.08694</t>
  </si>
  <si>
    <t>0003 0000 0003 01 06 003 0 0.010 1.000   0.000000   +1.01000   +1.00401</t>
  </si>
  <si>
    <t>0004 0000 0004 01 06 004 0 0.010 1.000   0.000000   +1.01800   +1.01263</t>
  </si>
  <si>
    <t>0005 0000 0005 01 06 005 0 0.010 1.000   0.000000   +1.02000   +1.02751</t>
  </si>
  <si>
    <t>0006 0000 0006 01 06 006 0 0.010 1.000   0.000000   +1.07000   +1.07030</t>
  </si>
  <si>
    <t>0007 0000 0007 01 06 007 0 0.010 1.000   0.000000   +1.06200   +1.05554</t>
  </si>
  <si>
    <t>0008 0000 0008 01 06 008 0 0.010 1.000   0.000000   +1.09000   +1.08978</t>
  </si>
  <si>
    <t>0009 0000 0009 01 06 009 0 0.010 1.000   0.000000   +1.05600   +1.05004</t>
  </si>
  <si>
    <t>0010 0000 0010 01 06 010 0 0.010 1.000   0.000000   +1.05100   +1.04391</t>
  </si>
  <si>
    <t>0011 0000 0011 01 06 011 0 0.010 1.000   0.000000   +1.05700   +1.05562</t>
  </si>
  <si>
    <t>0012 0000 0012 01 06 012 0 0.010 1.000   0.000000   +1.05500   +1.06003</t>
  </si>
  <si>
    <t>0013 0000 0013 01 06 013 0 0.010 1.000   0.000000   +1.05000   +1.05068</t>
  </si>
  <si>
    <t>0014 0000 0014 01 06 014 0 0.010 1.000   0.000000   +1.03600   +1.03940</t>
  </si>
  <si>
    <t>0017 0000 0003 01 03 003 0 0.020 1.000   0.000000   -0.22218   -0.22206</t>
  </si>
  <si>
    <t>0018 0000 0004 01 03 004 0 0.020 1.000   0.000000   -0.17994   -0.17994</t>
  </si>
  <si>
    <t>0019 0000 0005 01 03 005 0 0.020 1.000   0.000000   -0.15307   -0.15308</t>
  </si>
  <si>
    <t>0020 0000 0006 01 03 006 0 0.020 1.000   0.000000   -0.24819   -0.24828</t>
  </si>
  <si>
    <t>0021 0000 0007 01 03 007 0 0.020 1.000   0.000000   -0.23318   -0.23314</t>
  </si>
  <si>
    <t>0022 0000 0008 01 03 008 0 0.020 1.000   0.000000   -0.23318   -0.23333</t>
  </si>
  <si>
    <t>0023 0000 0009 01 03 009 0 0.020 1.000   0.000000   -0.26075   -0.26067</t>
  </si>
  <si>
    <t>0024 0000 0010 01 03 010 0 0.020 1.000   0.000000   -0.26354   -0.26336</t>
  </si>
  <si>
    <t>0025 0000 0011 01 03 011 0 0.020 1.000   0.000000   -0.25813   -0.25821</t>
  </si>
  <si>
    <t>0026 0000 0012 01 03 012 0 0.020 1.000   0.000000   -0.26320   -0.26310</t>
  </si>
  <si>
    <t>0027 0000 0013 01 03 013 0 0.020 1.000   0.000000   -0.26459   -0.26445</t>
  </si>
  <si>
    <t>0028 0000 0014 01 03 014 0 0.020 1.000   0.000000   -0.27978   -0.27996</t>
  </si>
  <si>
    <t>0077 0002 0001 01 07 002 0 0.010 1.000   0.000024   -1.47689   -1.46993</t>
  </si>
  <si>
    <t>0059 0002 0003 01 07 002 0 0.010 1.000   0.000005   +0.69588   +0.69402</t>
  </si>
  <si>
    <t>0060 0002 0004 01 07 002 0 0.010 1.000   0.000003   +0.53613   +0.53707</t>
  </si>
  <si>
    <t>0061 0002 0005 01 07 002 0 0.010 1.000   0.000002   +0.39426   +0.39455</t>
  </si>
  <si>
    <t>0117 0002 0001 01 08 002 0 0.010 1.000   0.000000   -0.13685   -0.13727</t>
  </si>
  <si>
    <t>0099 0002 0003 01 08 002 0 0.010 1.000   0.000000   -0.09477   -0.09419</t>
  </si>
  <si>
    <t>0100 0002 0004 01 08 002 0 0.025 1.000   0.000000   -0.03010   -0.02990</t>
  </si>
  <si>
    <t>0101 0002 0005 01 08 002 0 0.010 1.000   0.000000   -0.04305   -0.04340</t>
  </si>
  <si>
    <t>0030 0000 0002 01 09 002 0 0.010 1.000   0.000000   +0.14938   +0.14821</t>
  </si>
  <si>
    <t>0044 0000 0002 01 10 002 0 0.010 1.000   0.000001   -0.30477   -0.30584</t>
  </si>
  <si>
    <t>0057 0001 0002 01 07 001 0 0.010 1.000   0.000000   +1.47929   +1.48322</t>
  </si>
  <si>
    <t>0058 0001 0005 01 07 001 0 0.010 1.000   0.000000   +0.71188   +0.71563</t>
  </si>
  <si>
    <t>0062 0003 0004 01 07 003 0 0.010 1.000   0.000000   -0.23572   -0.23424</t>
  </si>
  <si>
    <t>0063 0004 0005 01 07 004 0 0.010 1.000   0.000000   -0.62022   -0.62111</t>
  </si>
  <si>
    <t>0064 0004 0007 01 07 004 0 0.010 1.000   0.000000   +0.28898   +0.28651</t>
  </si>
  <si>
    <t>0065 0004 0009 01 07 004 0 0.010 1.000   0.000000   +0.15625   +0.15521</t>
  </si>
  <si>
    <t>0066 0005 0006 01 07 005 0 0.010 1.000   0.000000   +0.40858   +0.40515</t>
  </si>
  <si>
    <t>0067 0006 0011 01 07 006 0 0.010 1.000   0.000000   +0.05839   +0.05835</t>
  </si>
  <si>
    <t>0068 0006 0012 01 07 006 0 0.010 1.000   0.000000   +0.06525   +0.06551</t>
  </si>
  <si>
    <t>0069 0006 0013 01 07 006 0 0.010 1.000   0.000000   +0.14532   +0.14478</t>
  </si>
  <si>
    <t>0070 0007 0008 01 07 007 0 0.010 1.000   0.000000   +0.03675   +0.03649</t>
  </si>
  <si>
    <t>0071 0007 0009 01 07 007 0 0.010 1.000   0.000000   +0.24404   +0.24572</t>
  </si>
  <si>
    <t>0072 0009 0010 01 07 009 0 0.010 1.000   0.000000   +0.03784   +0.03754</t>
  </si>
  <si>
    <t>0073 0009 0014 01 07 009 0 0.010 1.000   0.000000   +0.07692   +0.07718</t>
  </si>
  <si>
    <t>0074 0010 0011 01 07 010 0 0.010 1.000   0.000000   -0.03111   -0.03128</t>
  </si>
  <si>
    <t>0075 0012 0013 01 07 012 0 0.010 1.000   0.000000   +0.01323   +0.01335</t>
  </si>
  <si>
    <t>0076 0013 0014 01 07 013 0 0.010 1.000   0.000000   +0.04677   +0.04659</t>
  </si>
  <si>
    <t>0078 0005 0001 01 07 005 0 0.010 1.000   0.000000   -0.70804   -0.71141</t>
  </si>
  <si>
    <t>0079 0003 0002 01 07 003 0 0.010 1.000   0.000000   -0.68905   -0.68299</t>
  </si>
  <si>
    <t>0080 0004 0002 01 07 004 0 0.010 1.000   0.000000   -0.53146   -0.53296</t>
  </si>
  <si>
    <t>0081 0005 0002 01 07 005 0 0.010 1.000   0.000000   -0.38998   -0.39150</t>
  </si>
  <si>
    <t>0082 0004 0003 01 07 004 0 0.010 1.000   0.000000   +0.23831   +0.23631</t>
  </si>
  <si>
    <t>0083 0005 0004 01 07 005 0 0.010 1.000   0.000000   +0.62022   +0.61637</t>
  </si>
  <si>
    <t>0084 0007 0004 01 07 007 0 0.010 1.000   0.000000   -0.28262   -0.28467</t>
  </si>
  <si>
    <t>0085 0009 0004 01 07 009 0 0.010 1.000   0.000000   -0.15142   -0.15183</t>
  </si>
  <si>
    <t>0086 0006 0005 01 07 006 0 0.010 1.000   0.000000   -0.38082   -0.38228</t>
  </si>
  <si>
    <t>0087 0011 0006 01 07 011 0 0.010 1.000   0.000000   -0.05839   -0.05891</t>
  </si>
  <si>
    <t>0088 0012 0006 01 07 012 0 0.010 1.000   0.000000   -0.06526   -0.06549</t>
  </si>
  <si>
    <t>0089 0013 0006 01 07 013 0 0.010 1.000   0.000000   -0.14532   -0.14397</t>
  </si>
  <si>
    <t>0090 0008 0007 01 07 008 0 0.010 1.000   0.000000   -0.03672   -0.03658</t>
  </si>
  <si>
    <t>0091 0009 0007 01 07 009 0 0.010 1.000   0.000000   -0.24406   -0.24351</t>
  </si>
  <si>
    <t>0092 0010 0009 01 07 010 0 0.010 1.000   0.000000   -0.03783   -0.03757</t>
  </si>
  <si>
    <t>0093 0014 0009 01 07 014 0 0.010 1.000   0.000000   -0.07691   -0.07728</t>
  </si>
  <si>
    <t>0094 0011 0010 01 07 011 0 0.010 1.000   0.000000   +0.03111   +0.03132</t>
  </si>
  <si>
    <t>0095 0013 0012 01 07 013 0 0.015 1.000   0.000000   -0.01322   -0.01315</t>
  </si>
  <si>
    <t>0096 0014 0013 01 07 014 0 0.010 1.000   0.000000   -0.04676   -0.04702</t>
  </si>
  <si>
    <t>0097 0001 0002 01 08 001 0 0.010 1.000   0.000000   +0.19232   +0.19400</t>
  </si>
  <si>
    <t>0098 0001 0005 01 08 001 0 0.010 1.000   0.000000   -0.03428   -0.03399</t>
  </si>
  <si>
    <t>0102 0003 0004 01 08 003 0 0.010 1.000   0.000000   +0.00917   +0.00909</t>
  </si>
  <si>
    <t>0103 0004 0005 01 08 004 0 0.010 1.000   0.000000   -0.04177   -0.04152</t>
  </si>
  <si>
    <t>0104 0004 0007 01 08 004 0 0.010 1.000   0.000000   +0.04471   +0.04429</t>
  </si>
  <si>
    <t>0105 0004 0009 01 08 004 0 0.010 1.000   0.000000   -0.02473   -0.02458</t>
  </si>
  <si>
    <t>0106 0005 0006 01 08 005 0 0.010 1.000   0.000000   -0.18914   -0.19045</t>
  </si>
  <si>
    <t>0107 0006 0011 01 08 006 0 0.010 1.000   0.000000   -0.04871   -0.04881</t>
  </si>
  <si>
    <t>0108 0006 0012 01 08 006 0 0.010 1.000   0.000000   -0.04114   -0.04107</t>
  </si>
  <si>
    <t>0109 0006 0013 01 08 006 0 0.010 1.000   0.000000   -0.10855   -0.10896</t>
  </si>
  <si>
    <t>0110 0007 0008 01 08 007 0 0.010 1.000   0.000000   +0.15464   +0.15410</t>
  </si>
  <si>
    <t>0111 0007 0009 01 08 007 0 0.010 1.000   0.000000   -0.11781   -0.11819</t>
  </si>
  <si>
    <t>0112 0009 0010 01 08 009 0 0.010 1.000   0.000000   -0.05192   -0.05172</t>
  </si>
  <si>
    <t>0113 0009 0014 01 08 009 0 0.010 1.000   0.000000   -0.05477   -0.05482</t>
  </si>
  <si>
    <t>0114 0010 0011 01 08 010 0 0.010 1.000   0.000000   +0.02454   +0.02469</t>
  </si>
  <si>
    <t>0115 0012 0013 01 08 012 0 0.010 1.000   0.000000   -0.01144   -0.01148</t>
  </si>
  <si>
    <t>0116 0013 0014 01 08 013 0 0.010 1.000   0.000000   -0.02800   -0.02816</t>
  </si>
  <si>
    <t>0118 0005 0001 01 08 005 0 0.010 1.000   0.000000   +0.08528   +0.08503</t>
  </si>
  <si>
    <t>0119 0003 0002 01 08 003 0 0.010 1.000   0.000000   +0.13902   +0.13829</t>
  </si>
  <si>
    <t>0120 0004 0002 01 08 004 0 0.010 1.000   0.000000   +0.06500   +0.06449</t>
  </si>
  <si>
    <t>abs(dif)</t>
  </si>
  <si>
    <t>0121 0005 0002 01 08 005 0 0.010 1.000   0.000000   +0.07856   +0.07918</t>
  </si>
  <si>
    <t>0122 0004 0003 01 08 004 0 0.055 1.000   0.000000   +0.00341   +0.00342</t>
  </si>
  <si>
    <t>0123 0005 0004 01 08 005 0 0.010 1.000   0.000000   +0.04188   +0.04166</t>
  </si>
  <si>
    <t>0124 0007 0004 01 08 007 0 0.010 1.000   0.000000   -0.04378   -0.04339</t>
  </si>
  <si>
    <t>0125 0009 0004 01 08 009 0 0.010 1.000   0.000000   +0.02391   +0.02393</t>
  </si>
  <si>
    <t>0126 0006 0005 01 08 006 0 0.010 1.000   0.000000   +0.17621   +0.17659</t>
  </si>
  <si>
    <t>0127 0011 0006 01 08 011 0 0.010 1.000   0.000000   +0.04871   +0.04832</t>
  </si>
  <si>
    <t>0128 0012 0006 01 08 012 0 0.010 1.000   0.000000   +0.04113   +0.04093</t>
  </si>
  <si>
    <t>0129 0013 0006 01 08 013 0 0.010 1.000   0.000000   +0.10856   +0.10798</t>
  </si>
  <si>
    <t>0130 0008 0007 01 08 008 0 0.010 1.000   0.000000   -0.15465   -0.15347</t>
  </si>
  <si>
    <t>0131 0009 0007 01 08 009 0 0.010 1.000   0.000000   +0.11777   +0.11788</t>
  </si>
  <si>
    <t>0132 0010 0009 01 08 010 0 0.010 1.000   0.000000   +0.05192   +0.05166</t>
  </si>
  <si>
    <t>0133 0014 0009 01 08 014 0 0.010 1.000   0.000000   +0.05478   +0.05470</t>
  </si>
  <si>
    <t>0134 0011 0010 01 08 011 0 0.015 1.000   0.000000   -0.02454   -0.02438</t>
  </si>
  <si>
    <t>0135 0013 0012 01 08 013 0 0.010 1.000   0.000000   +0.01144   +0.01139</t>
  </si>
  <si>
    <t>0136 0014 0013 01 08 014 0 0.010 1.000   0.000000   +0.02801   +0.02810</t>
  </si>
  <si>
    <t>0029 0000 0001 01 09 001 0 0.010 1.000   0.000000   +2.19118   +2.19829</t>
  </si>
  <si>
    <t>0031 0000 0003 01 09 003 0 0.010 1.000   0.000000   -0.92477   -0.91867</t>
  </si>
  <si>
    <t>0032 0000 0004 01 09 004 0 0.010 1.000   0.000000   -0.46812   -0.46512</t>
  </si>
  <si>
    <t xml:space="preserve">0033 0000 0005 01 09 005 0 0.010 1.000   0.000000   -0.06922   -0.0695 </t>
  </si>
  <si>
    <t>0034 0000 0006 01 09 006 0 0.010 1.000   0.000000   -0.11185   -0.11116</t>
  </si>
  <si>
    <t>0035 0000 0007 01 09 007 0 0.010 1.000   0.000000   -0.00182   -0.00181</t>
  </si>
  <si>
    <t>0036 0000 0008 01 09 008 0 0.010 1.000   0.000000   -0.03672   -0.03646</t>
  </si>
  <si>
    <t>0037 0000 0009 01 09 009 0 0.010 1.000   0.000000   -0.22900   -0.22916</t>
  </si>
  <si>
    <t>0038 0000 0010 01 09 010 0 0.010 1.000   0.000000   -0.06894   -0.06855</t>
  </si>
  <si>
    <t>0039 0000 0011 01 09 011 0 0.010 1.000   0.000000   -0.02727   -0.02748</t>
  </si>
  <si>
    <t>0040 0000 0012 01 09 012 0 0.010 1.000   0.000000   -0.05203   -0.05159</t>
  </si>
  <si>
    <t>0041 0000 0013 01 09 013 0 0.010 1.000   0.000000   -0.11178   -0.11127</t>
  </si>
  <si>
    <t>0042 0000 0014 01 09 014 0 0.010 1.000   0.000000   -0.12367   -0.12307</t>
  </si>
  <si>
    <t>0043 0000 0001 01 10 001 0 0.010 1.000   0.000000   +0.15803   +0.15908</t>
  </si>
  <si>
    <t>0045 0000 0003 01 10 003 0 0.010 1.000   0.000000   +0.14820   +0.14746</t>
  </si>
  <si>
    <t>0046 0000 0004 01 10 004 0 0.010 1.000   0.000000   +0.04662   +0.04679</t>
  </si>
  <si>
    <t>0047 0000 0005 01 10 005 0 0.010 1.000   0.000000   +0.01659   +0.01650</t>
  </si>
  <si>
    <t>0048 0000 0006 01 10 006 0 0.010 1.000   0.000000   -0.02219   -0.02223</t>
  </si>
  <si>
    <t>0049 0000 0007 01 10 007 0 0.010 1.000   0.000000   -0.00695   -0.00699</t>
  </si>
  <si>
    <t>0050 0000 0008 01 10 008 0 0.010 1.000   0.000000   -0.15465   -0.15482</t>
  </si>
  <si>
    <t>0051 0000 0009 01 10 009 0 0.010 1.000   0.000000   +0.22885   +0.22756</t>
  </si>
  <si>
    <t>0052 0000 0010 01 10 010 0 0.010 1.000   0.000000   +0.07647   +0.07674</t>
  </si>
  <si>
    <t>0053 0000 0011 01 10 011 0 0.010 1.000   0.000000   +0.02416   +0.02406</t>
  </si>
  <si>
    <t>0054 0000 0012 01 10 012 0 0.010 1.000   0.000000   +0.02968   +0.02939</t>
  </si>
  <si>
    <t>0055 0000 0013 01 10 013 0 0.010 1.000   0.000000   +0.09200   +0.09214</t>
  </si>
  <si>
    <t>0056 0000 0014 01 10 014 0 0.010 1.000   0.000000   +0.08280   +0.08235</t>
  </si>
  <si>
    <t>0002 0002 0001 01 01 000 0 0.020 1.000   0.000000   -1.52511   -1.54782</t>
  </si>
  <si>
    <t>0004 0005 0001 01 01 000 0 0.020 1.000   0.000000   -0.72702   -0.72463</t>
  </si>
  <si>
    <t>0006 0003 0002 01 01 000 0 0.020 1.000   0.000000   -0.70978   -0.70001</t>
  </si>
  <si>
    <t>0007 0002 0004 01 01 000 0 0.020 1.000   0.000000   +0.56087   +0.56944</t>
  </si>
  <si>
    <t>0008 0004 0002 01 01 000 0 0.020 1.000   0.000000   -0.54413   -0.54440</t>
  </si>
  <si>
    <t>0009 0002 0005 01 01 000 0 0.020 1.000   0.000000   +0.41435   +0.41639</t>
  </si>
  <si>
    <t>0011 0003 0004 01 01 000 0 0.020 1.000   0.000000   -0.23428   -0.23522</t>
  </si>
  <si>
    <t>0012 0004 0003 01 01 000 0 0.020 1.000   0.000000   +0.23805   +0.24172</t>
  </si>
  <si>
    <t>0013 0004 0005 01 01 000 0 0.020 1.000   0.000000   -0.61353   -0.61797</t>
  </si>
  <si>
    <t>0014 0005 0004 01 01 000 0 0.020 1.000   0.000000   +0.61869   +0.63526</t>
  </si>
  <si>
    <t>0016 0007 0004 01 01 000 0 0.020 1.000   0.000000   -0.28126   -0.28065</t>
  </si>
  <si>
    <t>0018 0009 0004 01 01 000 0 0.020 1.000   0.000000   -0.16101   -0.16074</t>
  </si>
  <si>
    <t>0019 0005 0006 01 01 000 0 0.020 1.000   0.000000   +0.44132   +0.44071</t>
  </si>
  <si>
    <t>0020 0006 0005 01 01 000 0 0.020 1.000   0.000000   -0.44132   -0.44665</t>
  </si>
  <si>
    <t>0022 0011 0006 01 01 000 0 0.020 1.000   0.000000   -0.07282   -0.07810</t>
  </si>
  <si>
    <t>0024 0012 0006 01 01 000 0 0.020 1.000   0.000000   -0.07777   -0.07130</t>
  </si>
  <si>
    <t>0026 0013 0006 01 01 000 0 0.020 1.000   0.000000   -0.17709   -0.17310</t>
  </si>
  <si>
    <t>0029 0007 0009 01 01 000 0 0.020 1.000   0.000000   +0.28108   +0.27339</t>
  </si>
  <si>
    <t>0030 0009 0007 01 01 000 0 0.020 1.000   0.000000   -0.28108   -0.27803</t>
  </si>
  <si>
    <t>0032 0010 0009 01 01 000 0 0.020 1.000   0.000000   -0.05261   -0.04998</t>
  </si>
  <si>
    <t>0034 0014 0009 01 01 000 0 0.020 1.000   0.000000   -0.09226   -0.08936</t>
  </si>
  <si>
    <t>0035 0010 0011 01 01 000 0 0.020 1.000   0.000000   -0.03829   -0.03349</t>
  </si>
  <si>
    <t>0036 0011 0010 01 01 000 0 0.020 1.000   0.000000   +0.03842   +0.04091</t>
  </si>
  <si>
    <t>0038 0013 0012 01 01 000 0 0.020 1.000   0.000000   -0.01655   -0.02085</t>
  </si>
  <si>
    <t>0039 0013 0014 01 01 000 0 0.020 1.000   0.000000   +0.05509   +0.05502</t>
  </si>
  <si>
    <t>0040 0014 0013 01 01 000 0 0.020 1.000   0.000000   -0.05458   -0.05518</t>
  </si>
  <si>
    <t>0041 0000 0001 01 02 000 0 0.020 1.000   0.000000   +2.32264   +2.29225</t>
  </si>
  <si>
    <t>0042 0000 0002 01 02 000 0 0.020 1.000   0.000000   +0.18316   +0.18436</t>
  </si>
  <si>
    <t>0044 0000 0004 01 02 000 0 0.020 1.000   0.000000   -0.47733   -0.46792</t>
  </si>
  <si>
    <t>0045 0000 0005 01 02 000 0 0.030 1.000   0.000000   -0.07237   -0.07290</t>
  </si>
  <si>
    <t>0047 0000 0007 01 02 000 0 0.020 1.000   0.000000   -0.00018   +0.00058</t>
  </si>
  <si>
    <t>0048 0000 0008 01 02 000 0 0.020 1.000   0.000000   +0.00000   -0.00320</t>
  </si>
  <si>
    <t>0051 0000 0011 01 02 000 0 0.020 1.000   0.000000   -0.03440   -0.03813</t>
  </si>
  <si>
    <t>0052 0000 0012 01 02 000 0 0.020 1.000   0.000000   -0.06115   -0.05877</t>
  </si>
  <si>
    <t>0054 0000 0014 01 02 000 0 0.020 1.000   0.000000   -0.14685   -0.13932</t>
  </si>
  <si>
    <t>0070 0002 0001 01 04 000 0 0.020 1.000   0.000000   +0.27645   +0.27303</t>
  </si>
  <si>
    <t>0072 0005 0001 01 04 000 0 0.020 1.000   0.000000   +0.02427   +0.02061</t>
  </si>
  <si>
    <t>0074 0003 0002 01 04 000 0 0.020 1.000   0.000000   +0.01627   +0.01609</t>
  </si>
  <si>
    <t>0075 0002 0004 01 04 000 0 0.020 1.000   0.000000   -0.01730   -0.01730</t>
  </si>
  <si>
    <t>0076 0004 0002 01 04 000 0 0.020 1.000   0.000000   +0.03191   +0.03074</t>
  </si>
  <si>
    <t>0077 0002 0005 01 04 000 0 0.020 1.000   0.000000   +0.00905   +0.01291</t>
  </si>
  <si>
    <t>0079 0003 0004 01 04 000 0 0.020 1.000   0.000000   +0.04338   +0.04499</t>
  </si>
  <si>
    <t>0080 0004 0003 01 04 000 0 0.020 1.000   0.000000   -0.04692   -0.04354</t>
  </si>
  <si>
    <t>0081 0004 0005 01 04 000 0 0.020 1.000   0.000000   +0.15506   +0.15835</t>
  </si>
  <si>
    <t>0082 0005 0004 01 04 000 0 0.020 1.000   0.000000   -0.13879   -0.13625</t>
  </si>
  <si>
    <t>0084 0007 0004 01 04 000 0 0.020 1.000   0.000000   +0.11464   +0.11751</t>
  </si>
  <si>
    <t>0086 0009 0004 01 04 000 0 0.020 1.000   0.000000   +0.01682   +0.01591</t>
  </si>
  <si>
    <t>0087 0005 0006 01 04 000 0 0.020 1.000   0.000000   +0.12705   +0.12543</t>
  </si>
  <si>
    <t>0088 0006 0005 01 04 000 0 0.020 1.000   0.000000   -0.08268   -0.08387</t>
  </si>
  <si>
    <t>0090 0011 0006 01 04 000 0 0.020 1.000   0.000000   -0.03403   -0.03490</t>
  </si>
  <si>
    <t>0092 0012 0006 01 04 000 0 0.020 1.000   0.000000   -0.02400   -0.02286</t>
  </si>
  <si>
    <t>0094 0013 0006 01 04 000 0 0.020 1.000   0.000000   -0.07012   -0.07150</t>
  </si>
  <si>
    <t>0097 0007 0009 01 04 000 0 0.020 1.000   0.000000   +0.06180   +0.06545</t>
  </si>
  <si>
    <t>0098 0009 0007 01 04 000 0 0.020 1.000   0.000000   -0.05372   -0.05751</t>
  </si>
  <si>
    <t>0100 0010 0009 01 04 000 0 0.020 1.000   0.000000   -0.04233   -0.04144</t>
  </si>
  <si>
    <t>0102 0014 0009 01 04 000 0 0.020 1.000   0.000000   -0.03253   -0.03526</t>
  </si>
  <si>
    <t>0103 0010 0011 01 04 000 0 0.020 1.000   0.000000   -0.01639   -0.01252</t>
  </si>
  <si>
    <t>0104 0011 0010 01 04 000 0 0.020 1.000   0.000000   +0.01669   +0.01622</t>
  </si>
  <si>
    <t>0106 0013 0012 01 04 000 0 0.020 1.000   0.000000   -0.00797   -0.00766</t>
  </si>
  <si>
    <t>0107 0013 0014 01 04 000 0 0.020 1.000   0.000000   +0.01554   +0.01327</t>
  </si>
  <si>
    <t>0108 0014 0013 01 04 000 0 0.020 1.000   0.000000   -0.01451   -0.01650</t>
  </si>
  <si>
    <t>0109 0000 0001 01 05 000 0 0.020 1.000   0.000000   -0.16752   -0.16549</t>
  </si>
  <si>
    <t>0110 0000 0002 01 05 000 0 0.020 1.000   0.000000   +0.30373   +0.29852</t>
  </si>
  <si>
    <t>0112 0000 0004 01 05 000 0 0.020 1.000   0.000000   +0.03876   +0.04088</t>
  </si>
  <si>
    <t>0113 0000 0005 01 05 000 0 0.020 1.000   0.000000   -0.00595   -0.00883</t>
  </si>
  <si>
    <t>0115 0000 0007 01 05 000 0 0.020 1.000   0.000000   +0.00763   +0.00345</t>
  </si>
  <si>
    <t>0116 0000 0008 01 05 000 0 0.020 1.000   0.000000   +0.17326   +0.16308</t>
  </si>
  <si>
    <t>0119 0000 0011 01 05 000 0 0.020 1.000   0.000000   -0.01734   -0.01617</t>
  </si>
  <si>
    <t>0120 0000 0012 01 05 000 0 0.020 1.000   0.000000   -0.01597   -0.01513</t>
  </si>
  <si>
    <t>0122 0000 0014 01 05 000 0 0.020 1.000   0.000000   -0.04703   -0.05083</t>
  </si>
  <si>
    <t>Full Scada_P5</t>
  </si>
  <si>
    <t>Full Scada_0</t>
  </si>
  <si>
    <t>Full Scada V0</t>
  </si>
  <si>
    <t>Ruido</t>
  </si>
  <si>
    <t>NDPCT</t>
  </si>
  <si>
    <t>DPCT</t>
  </si>
  <si>
    <t>PCT</t>
  </si>
  <si>
    <t>x</t>
  </si>
  <si>
    <t>acc fs dp ref leit</t>
  </si>
  <si>
    <t>acc fs</t>
  </si>
  <si>
    <t>acc</t>
  </si>
  <si>
    <t>fs</t>
  </si>
  <si>
    <t>Semente_2</t>
  </si>
  <si>
    <t>Parte 1</t>
  </si>
  <si>
    <t>+</t>
  </si>
  <si>
    <t>Parte 2</t>
  </si>
  <si>
    <t>Semente_1</t>
  </si>
  <si>
    <t>0001 0001 0002 01 01 000 0 0.020 1.000   0.000148   +1.56805   +1.60339</t>
  </si>
  <si>
    <t>0002 0001 0005 01 01 000 0 0.020 1.000   0.000045   +0.75460   +0.76529</t>
  </si>
  <si>
    <t>0003 0002 0003 01 01 000 0 0.020 1.000   0.000044   +0.73305   +0.72659</t>
  </si>
  <si>
    <t>0004 0004 0007 01 01 000 0 0.020 1.000   0.000013   +0.28126   +0.27689</t>
  </si>
  <si>
    <t>0005 0004 0009 01 01 000 0 0.020 1.000   0.000008   +0.16101   +0.15804</t>
  </si>
  <si>
    <t>0006 0005 0002 01 01 000 0 0.020 1.000   0.000019   -0.40536   -0.41384</t>
  </si>
  <si>
    <t>0007 0006 0011 01 01 000 0 0.020 1.000   0.000005   +0.07337   +0.06924</t>
  </si>
  <si>
    <t>0008 0006 0012 01 01 000 0 0.020 1.000   0.000005   +0.07850   +0.08441</t>
  </si>
  <si>
    <t>0009 0006 0013 01 01 000 0 0.020 1.000   0.000009   +0.17927   +0.18439</t>
  </si>
  <si>
    <t>0010 0007 0008 01 01 000 0 0.020 1.000   0.000003   -0.00000   -0.00222</t>
  </si>
  <si>
    <t>0011 0008 0007 01 01 000 0 0.020 1.000   0.000003   +0.00000   -0.00286</t>
  </si>
  <si>
    <t>0012 0009 0010 01 01 000 0 0.020 1.000   0.000004   +0.05275   +0.05128</t>
  </si>
  <si>
    <t>0013 0009 0014 01 01 000 0 0.020 1.000   0.000006   +0.09340   +0.09092</t>
  </si>
  <si>
    <t>0014 0012 0013 01 01 000 0 0.020 1.000   0.000004   +0.01662   +0.01506</t>
  </si>
  <si>
    <t>0015 0000 0003 01 02 000 0 0.020 1.000   0.000065   -0.94406   -0.92665</t>
  </si>
  <si>
    <t>0016 0000 0006 01 02 000 0 0.020 1.000   0.000006   -0.11019   -0.11055</t>
  </si>
  <si>
    <t>0017 0000 0009 01 02 000 0 0.020 1.000   0.000014   -0.29595   -0.29857</t>
  </si>
  <si>
    <t>0018 0000 0010 01 02 000 0 0.020 1.000   0.000005   -0.09091   -0.09780</t>
  </si>
  <si>
    <t>0019 0000 0013 01 02 000 0 0.020 1.000   0.000007   -0.13855   -0.14411</t>
  </si>
  <si>
    <t>0020 0000 0001 01 06 000 0 0.015 1.100   0.000028   +1.06000   +1.08392</t>
  </si>
  <si>
    <t>0021 0001 0002 01 04 000 0 0.020 1.000   0.000010   -0.20386   -0.20228</t>
  </si>
  <si>
    <t>0022 0001 0005 01 04 000 0 0.020 1.000   0.000004   +0.03634   +0.03427</t>
  </si>
  <si>
    <t>0023 0002 0003 01 04 000 0 0.020 1.000   0.000004   +0.03554   +0.03672</t>
  </si>
  <si>
    <t>0024 0004 0007 01 04 000 0 0.020 1.000   0.000006   -0.09754   -0.10187</t>
  </si>
  <si>
    <t>0025 0004 0009 01 04 000 0 0.020 1.000   0.000003   -0.00375   -0.00343</t>
  </si>
  <si>
    <t>0026 0005 0002 01 04 000 0 0.020 1.000   0.000003   -0.01848   -0.02015</t>
  </si>
  <si>
    <t>0027 0006 0011 01 04 000 0 0.020 1.000   0.000004   +0.03518   +0.03837</t>
  </si>
  <si>
    <t>0028 0006 0012 01 04 000 0 0.020 1.000   0.000004   +0.02552   +0.02535</t>
  </si>
  <si>
    <t>0029 0006 0013 01 04 000 0 0.020 1.000   0.000005   +0.07440   +0.07386</t>
  </si>
  <si>
    <t>0030 0007 0008 01 04 000 0 0.020 1.000   0.000008   -0.16881   -0.16282</t>
  </si>
  <si>
    <t>0031 0008 0007 01 04 000 0 0.020 1.000   0.000008   +0.17326   +0.17851</t>
  </si>
  <si>
    <t>0032 0009 0010 01 04 000 0 0.020 1.000   0.000004   +0.04268   +0.03978</t>
  </si>
  <si>
    <t>0033 0009 0014 01 04 000 0 0.020 1.000   0.000004   +0.03494   +0.03633</t>
  </si>
  <si>
    <t>0034 0012 0013 01 04 000 0 0.020 1.000   0.000003   +0.00803   +0.00867</t>
  </si>
  <si>
    <t>0035 0000 0003 01 05 000 0 0.020 1.000   0.000005   +0.05965   +0.05530</t>
  </si>
  <si>
    <t>0036 0000 0006 01 05 000 0 0.020 1.000   0.000004   +0.05243   +0.05345</t>
  </si>
  <si>
    <t>0037 0000 0009 01 05 000 0 0.020 1.000   0.000004   -0.17115   -0.17654</t>
  </si>
  <si>
    <t>0038 0000 0010 01 05 000 0 0.020 1.000   0.000005   -0.05872   -0.06031</t>
  </si>
  <si>
    <t>0039 0000 0013 01 05 000 0 0.020 1.000   0.000005   -0.06255   -0.05819</t>
  </si>
  <si>
    <t>Full SCADA ou Full PMU</t>
  </si>
  <si>
    <t>-0,00083</t>
  </si>
  <si>
    <t>-0,08756</t>
  </si>
  <si>
    <t>-0,22316</t>
  </si>
  <si>
    <t>-0,18055</t>
  </si>
  <si>
    <t>-0,15261</t>
  </si>
  <si>
    <t>-0,24871</t>
  </si>
  <si>
    <t>-0,23240</t>
  </si>
  <si>
    <t>-0,23295</t>
  </si>
  <si>
    <t>-0,26040</t>
  </si>
  <si>
    <t>-0,26308</t>
  </si>
  <si>
    <t>-0,25820</t>
  </si>
  <si>
    <t>-0,26295</t>
  </si>
  <si>
    <t>-0,26472</t>
  </si>
  <si>
    <t>-0,27993</t>
  </si>
  <si>
    <t>+1,48860</t>
  </si>
  <si>
    <t>+0,71431</t>
  </si>
  <si>
    <t>-1,48420</t>
  </si>
  <si>
    <t>+0,69270</t>
  </si>
  <si>
    <t>+0,53408</t>
  </si>
  <si>
    <t>+0,39464</t>
  </si>
  <si>
    <t>-0,68324</t>
  </si>
  <si>
    <t>-0,23344</t>
  </si>
  <si>
    <t>-0,52947</t>
  </si>
  <si>
    <t>+0,23920</t>
  </si>
  <si>
    <t>-0,61466</t>
  </si>
  <si>
    <t>+0,28730</t>
  </si>
  <si>
    <t>+0,15718</t>
  </si>
  <si>
    <t>-0,70772</t>
  </si>
  <si>
    <t>-0,39279</t>
  </si>
  <si>
    <t>+0,61655</t>
  </si>
  <si>
    <t>+0,40606</t>
  </si>
  <si>
    <t>-0,38030</t>
  </si>
  <si>
    <t>+0,05878</t>
  </si>
  <si>
    <t>+0,06470</t>
  </si>
  <si>
    <t>+0,14591</t>
  </si>
  <si>
    <t>-0,28124</t>
  </si>
  <si>
    <t>+0,03651</t>
  </si>
  <si>
    <t>+0,24538</t>
  </si>
  <si>
    <t>-0,03658</t>
  </si>
  <si>
    <t>-0,15087</t>
  </si>
  <si>
    <t>-0,24368</t>
  </si>
  <si>
    <t>+0,03786</t>
  </si>
  <si>
    <t>+0,07658</t>
  </si>
  <si>
    <t>-0,03777</t>
  </si>
  <si>
    <t>-0,03098</t>
  </si>
  <si>
    <t>-0,05884</t>
  </si>
  <si>
    <t>+0,03109</t>
  </si>
  <si>
    <t>-0,06495</t>
  </si>
  <si>
    <t>+0,01319</t>
  </si>
  <si>
    <t>-0,14556</t>
  </si>
  <si>
    <t>-0,01326</t>
  </si>
  <si>
    <t>+0,04712</t>
  </si>
  <si>
    <t>-0,07697</t>
  </si>
  <si>
    <t>-0,04707</t>
  </si>
  <si>
    <t>+2,17928</t>
  </si>
  <si>
    <t>+0,14870</t>
  </si>
  <si>
    <t>-0,92895</t>
  </si>
  <si>
    <t>-0,46945</t>
  </si>
  <si>
    <t>-0,06892</t>
  </si>
  <si>
    <t>-0,11270</t>
  </si>
  <si>
    <t>-0,00182</t>
  </si>
  <si>
    <t>-0,03669</t>
  </si>
  <si>
    <t>-0,22744</t>
  </si>
  <si>
    <t>-0,06881</t>
  </si>
  <si>
    <t>-0,02732</t>
  </si>
  <si>
    <t>-0,05165</t>
  </si>
  <si>
    <t>-0,11127</t>
  </si>
  <si>
    <t>-0,12291</t>
  </si>
  <si>
    <t>+1,04965</t>
  </si>
  <si>
    <t>+1,04777</t>
  </si>
  <si>
    <t>+1,00338</t>
  </si>
  <si>
    <t>+1,00864</t>
  </si>
  <si>
    <t>+1,01817</t>
  </si>
  <si>
    <t>+1,06106</t>
  </si>
  <si>
    <t>+1,07129</t>
  </si>
  <si>
    <t>+1,09529</t>
  </si>
  <si>
    <t>+1,05960</t>
  </si>
  <si>
    <t>+1,05219</t>
  </si>
  <si>
    <t>+1,05979</t>
  </si>
  <si>
    <t>+1,05184</t>
  </si>
  <si>
    <t>+1,06048</t>
  </si>
  <si>
    <t>+1,03964</t>
  </si>
  <si>
    <t>+0,19270</t>
  </si>
  <si>
    <t>-0,03421</t>
  </si>
  <si>
    <t>-0,13787</t>
  </si>
  <si>
    <t>-0,09515</t>
  </si>
  <si>
    <t>-0,02987</t>
  </si>
  <si>
    <t>-0,04332</t>
  </si>
  <si>
    <t>+0,13882</t>
  </si>
  <si>
    <t>+0,00930</t>
  </si>
  <si>
    <t>+0,06515</t>
  </si>
  <si>
    <t>+0,00353</t>
  </si>
  <si>
    <t>-0,04216</t>
  </si>
  <si>
    <t>+0,04478</t>
  </si>
  <si>
    <t>-0,02470</t>
  </si>
  <si>
    <t>+0,08495</t>
  </si>
  <si>
    <t>+0,07885</t>
  </si>
  <si>
    <t>+0,04180</t>
  </si>
  <si>
    <t>-0,19057</t>
  </si>
  <si>
    <t>+0,17528</t>
  </si>
  <si>
    <t>-0,04831</t>
  </si>
  <si>
    <t>-0,04116</t>
  </si>
  <si>
    <t>-0,10876</t>
  </si>
  <si>
    <t>-0,04385</t>
  </si>
  <si>
    <t>+0,15428</t>
  </si>
  <si>
    <t>-0,11848</t>
  </si>
  <si>
    <t>-0,15401</t>
  </si>
  <si>
    <t>+0,02403</t>
  </si>
  <si>
    <t>+0,11712</t>
  </si>
  <si>
    <t>-0,05190</t>
  </si>
  <si>
    <t>-0,05521</t>
  </si>
  <si>
    <t>+0,05189</t>
  </si>
  <si>
    <t>+0,02446</t>
  </si>
  <si>
    <t>+0,04879</t>
  </si>
  <si>
    <t>-0,02474</t>
  </si>
  <si>
    <t>+0,04125</t>
  </si>
  <si>
    <t>-0,01142</t>
  </si>
  <si>
    <t>+0,10769</t>
  </si>
  <si>
    <t>+0,01147</t>
  </si>
  <si>
    <t>-0,02818</t>
  </si>
  <si>
    <t>+0,05528</t>
  </si>
  <si>
    <t>+0,02804</t>
  </si>
  <si>
    <t>+0,15687</t>
  </si>
  <si>
    <t>-0,30532</t>
  </si>
  <si>
    <t>+0,14723</t>
  </si>
  <si>
    <t>+0,04617</t>
  </si>
  <si>
    <t>+0,01667</t>
  </si>
  <si>
    <t>-0,02241</t>
  </si>
  <si>
    <t>-0,00698</t>
  </si>
  <si>
    <t>-0,15439</t>
  </si>
  <si>
    <t>+0,23046</t>
  </si>
  <si>
    <t>+0,07702</t>
  </si>
  <si>
    <t>+0,02432</t>
  </si>
  <si>
    <t>+0,02997</t>
  </si>
  <si>
    <t>+0,09250</t>
  </si>
  <si>
    <t>+0,08242</t>
  </si>
  <si>
    <t>semente_1</t>
  </si>
  <si>
    <t>0001 0000 0002 01 06 002 0 0.010 1.000   0.000000   +1.04500   +1.04304</t>
  </si>
  <si>
    <t>0002 0000 0006 01 06 006 0 0.010 1.000   0.000000   +1.07000   +1.07030</t>
  </si>
  <si>
    <t>0003 0000 0007 01 06 007 0 0.010 1.000   0.000000   +1.06200   +1.05554</t>
  </si>
  <si>
    <t>0004 0000 0009 01 06 009 0 0.010 1.000   0.000000   +1.05600   +1.05004</t>
  </si>
  <si>
    <t>0005 0000 0002 01 03 002 0 0.020 1.000   0.000000   -0.08692   -0.08694</t>
  </si>
  <si>
    <t>0006 0000 0006 01 03 006 0 0.020 1.000   0.000000   -0.24819   -0.24828</t>
  </si>
  <si>
    <t>0008 0000 0009 01 03 009 0 0.020 1.000   0.000000   -0.26075   -0.26067</t>
  </si>
  <si>
    <t>1-2</t>
  </si>
  <si>
    <t>1-5</t>
  </si>
  <si>
    <t>2-3</t>
  </si>
  <si>
    <t>2-4</t>
  </si>
  <si>
    <t>2-5</t>
  </si>
  <si>
    <t>3-4</t>
  </si>
  <si>
    <t>4-5</t>
  </si>
  <si>
    <t>4-7</t>
  </si>
  <si>
    <t>4-9</t>
  </si>
  <si>
    <t>5-6</t>
  </si>
  <si>
    <t>6-11</t>
  </si>
  <si>
    <t>6-12</t>
  </si>
  <si>
    <t>6-13</t>
  </si>
  <si>
    <t>7-8</t>
  </si>
  <si>
    <t>7-9</t>
  </si>
  <si>
    <t>9-10</t>
  </si>
  <si>
    <t>9-14</t>
  </si>
  <si>
    <t>10-11</t>
  </si>
  <si>
    <t>12-13</t>
  </si>
  <si>
    <t>13-14</t>
  </si>
  <si>
    <t>2-1</t>
  </si>
  <si>
    <t>5-1</t>
  </si>
  <si>
    <t>3-2</t>
  </si>
  <si>
    <t>4-2</t>
  </si>
  <si>
    <t>5-2</t>
  </si>
  <si>
    <t>4-3</t>
  </si>
  <si>
    <t>5-4</t>
  </si>
  <si>
    <t>7-4</t>
  </si>
  <si>
    <t>9-4</t>
  </si>
  <si>
    <t>6-5</t>
  </si>
  <si>
    <t>11-6</t>
  </si>
  <si>
    <t>12-6</t>
  </si>
  <si>
    <t>13-6</t>
  </si>
  <si>
    <t>8-7</t>
  </si>
  <si>
    <t>9-7</t>
  </si>
  <si>
    <t>10-9</t>
  </si>
  <si>
    <t>14-9</t>
  </si>
  <si>
    <t>11-10</t>
  </si>
  <si>
    <t>13-12</t>
  </si>
  <si>
    <t>14-13</t>
  </si>
  <si>
    <t>Desvio</t>
  </si>
  <si>
    <t>limite Inf</t>
  </si>
  <si>
    <t>limite 2</t>
  </si>
  <si>
    <t>limite -2</t>
  </si>
  <si>
    <t>limite -1</t>
  </si>
  <si>
    <t>limite 1</t>
  </si>
  <si>
    <t>limite sup</t>
  </si>
  <si>
    <t>Chances</t>
  </si>
  <si>
    <t>dif</t>
  </si>
  <si>
    <t>MED</t>
  </si>
  <si>
    <t>chute</t>
  </si>
  <si>
    <t>REFERENCIA</t>
  </si>
  <si>
    <t>MEDIDA</t>
  </si>
  <si>
    <t>MEDIDAS RUI</t>
  </si>
  <si>
    <t>abs</t>
  </si>
  <si>
    <t>DE</t>
  </si>
  <si>
    <t>PARA</t>
  </si>
  <si>
    <t>TIPO</t>
  </si>
  <si>
    <t>AJUSTES</t>
  </si>
  <si>
    <t>MEDIDAS PMU RUI</t>
  </si>
  <si>
    <t>MEDIDAR CONV RUI</t>
  </si>
  <si>
    <t>0000</t>
  </si>
  <si>
    <t>0001</t>
  </si>
  <si>
    <t>0002</t>
  </si>
  <si>
    <t>0005</t>
  </si>
  <si>
    <t>0004</t>
  </si>
  <si>
    <t>0003</t>
  </si>
  <si>
    <t>0007</t>
  </si>
  <si>
    <t>0009</t>
  </si>
  <si>
    <t>0006</t>
  </si>
  <si>
    <t>0012</t>
  </si>
  <si>
    <t>0011</t>
  </si>
  <si>
    <t>0013</t>
  </si>
  <si>
    <t>0008</t>
  </si>
  <si>
    <t>0010</t>
  </si>
  <si>
    <t>0014</t>
  </si>
  <si>
    <t>03</t>
  </si>
  <si>
    <t>06</t>
  </si>
  <si>
    <t>07</t>
  </si>
  <si>
    <t>08</t>
  </si>
  <si>
    <t>09</t>
  </si>
  <si>
    <t>10</t>
  </si>
  <si>
    <t>Desvios</t>
  </si>
  <si>
    <t>Meio</t>
  </si>
  <si>
    <t>Inferior</t>
  </si>
  <si>
    <t>inf +2</t>
  </si>
  <si>
    <t>inf -2</t>
  </si>
  <si>
    <t>inf -1</t>
  </si>
  <si>
    <t>inf +1</t>
  </si>
  <si>
    <t>superior</t>
  </si>
  <si>
    <t>Sorteio</t>
  </si>
  <si>
    <t>fixo</t>
  </si>
  <si>
    <t>TIPO_DESV</t>
  </si>
  <si>
    <t>diferença</t>
  </si>
  <si>
    <t>Media</t>
  </si>
  <si>
    <t>Maximo</t>
  </si>
  <si>
    <t>Minimo</t>
  </si>
  <si>
    <t>%</t>
  </si>
  <si>
    <t>RUI</t>
  </si>
  <si>
    <t>MUDAR</t>
  </si>
  <si>
    <t>DESVIOS</t>
  </si>
  <si>
    <t>MARCIO MANUAL</t>
  </si>
  <si>
    <t>0001 0001 0002 01 01 000 0 0.020 1.000   0.000148   +1.56805   +1.56277</t>
  </si>
  <si>
    <t>0002 0001 0005 01 01 000 0 0.020 1.000   0.000045   +0.75460   +0.74333</t>
  </si>
  <si>
    <t>0003 0002 0003 01 01 000 0 0.020 1.000   0.000044   +0.73305   +0.73388</t>
  </si>
  <si>
    <t>0004 0004 0007 01 01 000 0 0.020 1.000   0.000013   +0.28126   +0.28230</t>
  </si>
  <si>
    <t>0005 0004 0009 01 01 000 0 0.020 1.000   0.000008   +0.16101   +0.15779</t>
  </si>
  <si>
    <t>0006 0005 0002 01 01 000 0 0.020 1.000   0.000019   -0.40536   -0.40007</t>
  </si>
  <si>
    <t>0007 0006 0011 01 01 000 0 0.020 1.000   0.000005   +0.07337   +0.07601</t>
  </si>
  <si>
    <t>0008 0006 0012 01 01 000 0 0.020 1.000   0.000005   +0.07850   +0.07841</t>
  </si>
  <si>
    <t>0009 0006 0013 01 01 000 0 0.020 1.000   0.000009   +0.17927   +0.18023</t>
  </si>
  <si>
    <t>0010 0007 0008 01 01 000 0 0.020 1.000   0.000003   +0.00000   +0.00030</t>
  </si>
  <si>
    <t>0011 0008 0007 01 01 000 0 0.020 1.000   0.000003   +0.00000   -0.00032</t>
  </si>
  <si>
    <t>0012 0009 0010 01 01 000 0 0.020 1.000   0.000004   +0.05275   +0.05426</t>
  </si>
  <si>
    <t>0013 0009 0014 01 01 000 0 0.020 1.000   0.000006   +0.09340   +0.09201</t>
  </si>
  <si>
    <t>0014 0012 0013 01 01 000 0 0.020 1.000   0.000004   +0.01662   +0.02064</t>
  </si>
  <si>
    <t>0015 0000 0003 01 02 000 0 0.020 1.000   0.000065   -0.94406   -0.94516</t>
  </si>
  <si>
    <t>0016 0000 0006 01 02 000 0 0.020 1.000   0.000006   -0.11019   -0.10990</t>
  </si>
  <si>
    <t>0017 0000 0009 01 02 000 0 0.020 1.000   0.000014   -0.29595   -0.29200</t>
  </si>
  <si>
    <t>0018 0000 0010 01 02 000 0 0.020 1.000   0.000005   -0.09091   -0.09077</t>
  </si>
  <si>
    <t>0019 0000 0013 01 02 000 0 0.020 1.000   0.000007   -0.13855   -0.13880</t>
  </si>
  <si>
    <t>0020 0000 0001 01 06 000 0 0.015 1.100   0.000028   +1.06000   +1.05559</t>
  </si>
  <si>
    <t>0021 0001 0002 01 04 000 0 0.020 1.000   0.000010   -0.20386   -0.20295</t>
  </si>
  <si>
    <t>0022 0001 0005 01 04 000 0 0.020 1.000   0.000004   +0.03634   +0.03370</t>
  </si>
  <si>
    <t>0023 0002 0003 01 04 000 0 0.020 1.000   0.000004   +0.03554   +0.03694</t>
  </si>
  <si>
    <t>0024 0004 0007 01 04 000 0 0.020 1.000   0.000006   -0.09754   -0.09367</t>
  </si>
  <si>
    <t>0025 0004 0009 01 04 000 0 0.020 1.000   0.000003   -0.00375   -0.00497</t>
  </si>
  <si>
    <t>0026 0005 0002 01 04 000 0 0.020 1.000   0.000003   -0.01848   -0.01689</t>
  </si>
  <si>
    <t>0027 0006 0011 01 04 000 0 0.020 1.000   0.000004   +0.03518   +0.03765</t>
  </si>
  <si>
    <t>0028 0006 0012 01 04 000 0 0.020 1.000   0.000004   +0.02552   +0.02249</t>
  </si>
  <si>
    <t>0029 0006 0013 01 04 000 0 0.020 1.000   0.000005   +0.07440   +0.07119</t>
  </si>
  <si>
    <t>0030 0007 0008 01 04 000 0 0.020 1.000   0.000008   -0.16881   -0.16718</t>
  </si>
  <si>
    <t>0031 0008 0007 01 04 000 0 0.020 1.000   0.000008   +0.17326   +0.17211</t>
  </si>
  <si>
    <t>0032 0009 0010 01 04 000 0 0.020 1.000   0.000004   +0.04268   +0.04407</t>
  </si>
  <si>
    <t>0033 0009 0014 01 04 000 0 0.020 1.000   0.000004   +0.03494   +0.03654</t>
  </si>
  <si>
    <t>0034 0012 0013 01 04 000 0 0.020 1.000   0.000003   +0.00803   +0.00930</t>
  </si>
  <si>
    <t>0036 0000 0006 01 05 000 0 0.020 1.000   0.000004   +0.05243   +0.05382</t>
  </si>
  <si>
    <t>0037 0000 0009 01 05 000 0 0.020 1.000   0.000008   -0.17115   -0.17388</t>
  </si>
  <si>
    <t>0038 0000 0010 01 05 000 0 0.020 1.000   0.000005   -0.05872   -0.06127</t>
  </si>
  <si>
    <t>0039 0000 0013 01 05 000 0 0.020 1.000   0.000005   -0.06255   -0.06259</t>
  </si>
  <si>
    <t>leitura</t>
  </si>
  <si>
    <t>Referencia</t>
  </si>
  <si>
    <t>Diferença</t>
  </si>
  <si>
    <t>EGPHASE</t>
  </si>
  <si>
    <t>0035 0000 0003 01 05 000 0 0.020 1.000   0.000005   +0.05965   +0.06160</t>
  </si>
  <si>
    <t>Desvio RUI</t>
  </si>
  <si>
    <t>EG</t>
  </si>
  <si>
    <t>T</t>
  </si>
  <si>
    <t>0001 0000 0002 01 03 002 0 0.020 1.000 0.000000 -0.08692 -0.08694</t>
  </si>
  <si>
    <t>0002 0000 0002 01 06 002 0 0.010 1.000 0.000000 +1.04500 +1.04304</t>
  </si>
  <si>
    <t>0003 0000 0006 01 03 006 0 0.020 1.000 0.000000 -0.24819 -0.24828</t>
  </si>
  <si>
    <t>0004 0000 0006 01 06 006 0 0.010 1.000 0.000000 +1.07000 +1.07030</t>
  </si>
  <si>
    <t>0005 0000 0007 01 03 007 0 0.020 1.000 0.000000 -0.23318 -0.23314</t>
  </si>
  <si>
    <t>0006 0000 0007 01 06 007 0 0.010 1.000 0.000000 +1.06200 +1.05554</t>
  </si>
  <si>
    <t>0007 0000 0009 01 03 009 0 0.020 1.000 0.000000 -0.26075 -0.26067</t>
  </si>
  <si>
    <t>0008 0000 0009 01 06 009 0 0.010 1.000 0.000000 +1.05600 +1.05004</t>
  </si>
  <si>
    <t>0009 0002 0003 01 07 002 0 0.010 1.000 0.000005 +0.69588 +0.69402</t>
  </si>
  <si>
    <t>0010 0002 0004 01 07 002 0 0.010 1.000 0.000003 +0.53613 +0.53707</t>
  </si>
  <si>
    <t>0011 0002 0005 01 07 002 0 0.010 1.000 0.000002 +0.39426 +0.39455</t>
  </si>
  <si>
    <t>0012 0002 0001 01 07 002 0 0.010 1.000 0.000024 -1.47689 -1.46993</t>
  </si>
  <si>
    <t>0013 0002 0001 01 08 002 0 0.010 1.000 0.000000 -0.13685 -0.13727</t>
  </si>
  <si>
    <t>0014 0002 0005 01 08 002 0 0.010 1.000 0.000000 -0.04305 -0.04340</t>
  </si>
  <si>
    <t>0015 0002 0004 01 08 002 0 0.025 1.000 0.000000 -0.03010 -0.02990</t>
  </si>
  <si>
    <t>0016 0002 0003 01 08 002 0 0.010 1.000 0.000000 -0.09477 -0.09419</t>
  </si>
  <si>
    <t>0017 0006 0012 01 07 006 0 0.010 1.000 0.000000 +0.06525 +0.06551</t>
  </si>
  <si>
    <t>0018 0006 0013 01 07 006 0 0.010 1.000 0.000000 +0.14532 +0.14478</t>
  </si>
  <si>
    <t>0019 0006 0011 01 07 006 0 0.010 1.000 0.000000 +0.05839 +0.05835</t>
  </si>
  <si>
    <t>0020 0006 0005 01 07 006 0 0.010 1.000 0.000000 -0.38082 -0.38228</t>
  </si>
  <si>
    <t>0021 0006 0012 01 08 006 0 0.010 1.000 0.000000 -0.04114 -0.04107</t>
  </si>
  <si>
    <t>0022 0006 0013 01 08 006 0 0.010 1.000 0.000000 -0.10855 -0.10896</t>
  </si>
  <si>
    <t>0023 0006 0005 01 08 006 0 0.010 1.000 0.000000 +0.17621 +0.17659</t>
  </si>
  <si>
    <t>0024 0006 0011 01 08 006 0 0.010 1.000 0.000000 -0.04871 -0.04881</t>
  </si>
  <si>
    <t>0025 0007 0004 01 07 007 0 0.010 1.000 0.000000 -0.28262 -0.28467</t>
  </si>
  <si>
    <t>0026 0007 0009 01 07 007 0 0.010 1.000 0.000000 +0.24404 +0.24572</t>
  </si>
  <si>
    <t>0027 0007 0008 01 07 007 0 0.010 1.000 0.000000 +0.03675 +0.03649</t>
  </si>
  <si>
    <t>0028 0007 0008 01 08 007 0 0.010 1.000 0.000000 +0.15464 +0.15410</t>
  </si>
  <si>
    <t>0029 0007 0009 01 08 007 0 0.010 1.000 0.000000 -0.11781 -0.11819</t>
  </si>
  <si>
    <t>0030 0007 0004 01 08 007 0 0.010 1.000 0.000000 -0.04378 -0.04339</t>
  </si>
  <si>
    <t>0031 0009 0014 01 07 009 0 0.010 1.000 0.000000 +0.07692 +0.07718</t>
  </si>
  <si>
    <t>0032 0009 0004 01 07 009 0 0.010 1.000 0.000000 -0.15142 -0.15183</t>
  </si>
  <si>
    <t>0033 0009 0007 01 07 009 0 0.010 1.000 0.000000 -0.24406 -0.24351</t>
  </si>
  <si>
    <t>0034 0009 0010 01 07 009 0 0.010 1.000 0.000000 +0.03784 +0.03754</t>
  </si>
  <si>
    <t>0035 0009 0007 01 08 009 0 0.010 1.000 0.000000 +0.11777 +0.11788</t>
  </si>
  <si>
    <t>0036 0009 0010 01 08 009 0 0.010 1.000 0.000000 -0.05192 -0.05172</t>
  </si>
  <si>
    <t>0037 0009 0014 01 08 009 0 0.010 1.000 0.000000 -0.05477 -0.05482</t>
  </si>
  <si>
    <t>0038 0009 0004 01 08 009 0 0.010 1.000 0.000000 +0.02391 +0.02393</t>
  </si>
  <si>
    <t/>
  </si>
  <si>
    <t>`9-16</t>
  </si>
  <si>
    <t>`10-15</t>
  </si>
  <si>
    <t>`11-14</t>
  </si>
  <si>
    <t>`12-13</t>
  </si>
  <si>
    <t>17-21</t>
  </si>
  <si>
    <t>18-22</t>
  </si>
  <si>
    <t>19-24</t>
  </si>
  <si>
    <t>20-23</t>
  </si>
  <si>
    <t>25-30</t>
  </si>
  <si>
    <t>26-29</t>
  </si>
  <si>
    <t>27-28</t>
  </si>
  <si>
    <t>31-37</t>
  </si>
  <si>
    <t>32-38</t>
  </si>
  <si>
    <t>34-36</t>
  </si>
  <si>
    <t>33-35</t>
  </si>
  <si>
    <t>0002 0002 0001 01 01 000 0 0.020 2.000   0.000000   -1.52511   -1.54782</t>
  </si>
  <si>
    <t>0003 0001 0005 01 01 000 0 0.020 1.000   0.000045   +0.75460   +0.74333</t>
  </si>
  <si>
    <t>0004 0005 0001 01 01 000 0 0.020 2.000   0.000000   -0.72702   -0.72463</t>
  </si>
  <si>
    <t>0005 0002 0003 01 01 000 0 0.020 1.000   0.000044   +0.73305   +0.73388</t>
  </si>
  <si>
    <t>0006 0003 0002 01 01 000 0 0.020 2.000   0.000000   -0.70978   -0.70001</t>
  </si>
  <si>
    <t>0007 0002 0004 01 01 000 0 0.020 2.000   0.000000   +0.56087   +0.56944</t>
  </si>
  <si>
    <t>Semente 3 (0,5%)</t>
  </si>
  <si>
    <t>Semente_3</t>
  </si>
  <si>
    <t>Ruido 0,5%</t>
  </si>
  <si>
    <t>Ruido 2%</t>
  </si>
  <si>
    <t>0008 0004 0002 01 01 000 0 0.020 2.000   0.000000   -0.54413   -0.54440</t>
  </si>
  <si>
    <t>0009 0002 0005 01 01 000 0 0.020 2.000   0.000000   +0.41435   +0.41639</t>
  </si>
  <si>
    <t>0010 0005 0002 01 01 000 0 0.020 1.000   0.000019   -0.40536   -0.40007</t>
  </si>
  <si>
    <t>0011 0003 0004 01 01 000 0 0.020 2.000   0.000000   -0.23428   -0.23522</t>
  </si>
  <si>
    <t>0012 0004 0003 01 01 000 0 0.020 2.000   0.000000   +0.23805   +0.24172</t>
  </si>
  <si>
    <t>0013 0004 0005 01 01 000 0 0.020 2.000   0.000000   -0.61353   -0.61797</t>
  </si>
  <si>
    <t>0014 0005 0004 01 01 000 0 0.020 2.000   0.000000   +0.61869   +0.63526</t>
  </si>
  <si>
    <t>0015 0004 0007 01 01 000 0 0.020 1.000   0.000013   +0.28126   +0.28230</t>
  </si>
  <si>
    <t>0016 0007 0004 01 01 000 0 0.020 2.000   0.000000   -0.28126   -0.28065</t>
  </si>
  <si>
    <t>0017 0004 0009 01 01 000 0 0.020 1.000   0.000008   +0.16101   +0.15779</t>
  </si>
  <si>
    <t>0018 0009 0004 01 01 000 0 0.020 2.000   0.000000   -0.16101   -0.16074</t>
  </si>
  <si>
    <t>0019 0005 0006 01 01 000 0 0.020 2.000   0.000000   +0.44132   +0.44071</t>
  </si>
  <si>
    <t>0020 0006 0005 01 01 000 0 0.020 2.000   0.000000   -0.44132   -0.44665</t>
  </si>
  <si>
    <t>0021 0006 0011 01 01 000 0 0.020 1.000   0.000005   +0.07337   +0.07601</t>
  </si>
  <si>
    <t>0022 0011 0006 01 01 000 0 0.020 2.000   0.000000   -0.07282   -0.07810</t>
  </si>
  <si>
    <t>0023 0006 0012 01 01 000 0 0.020 1.000   0.000005   +0.07850   +0.07841</t>
  </si>
  <si>
    <t>0024 0012 0006 01 01 000 0 0.020 2.000   0.000000   -0.07777   -0.07130</t>
  </si>
  <si>
    <t>0025 0006 0013 01 01 000 0 0.020 1.000   0.000009   +0.17927   +0.18023</t>
  </si>
  <si>
    <t>0026 0013 0006 01 01 000 0 0.020 2.000   0.000000   -0.17709   -0.17310</t>
  </si>
  <si>
    <t>0027 0007 0008 01 01 000 0 0.020 1.000   0.000003   -0.00000   +0.00030</t>
  </si>
  <si>
    <t>0028 0008 0007 01 01 000 0 0.020 1.000   0.000003   +0.00000   -0.00032</t>
  </si>
  <si>
    <t>0029 0007 0009 01 01 000 0 0.020 2.000   0.000000   +0.28108   +0.27339</t>
  </si>
  <si>
    <t>0030 0009 0007 01 01 000 0 0.020 2.000   0.000000   -0.28108   -0.27803</t>
  </si>
  <si>
    <t>0031 0009 0010 01 01 000 0 0.020 1.000   0.000004   +0.05275   +0.05426</t>
  </si>
  <si>
    <t>0032 0010 0009 01 01 000 0 0.020 2.000   0.000000   -0.05261   -0.04998</t>
  </si>
  <si>
    <t>0033 0009 0014 01 01 000 0 0.020 1.000   0.000006   +0.09340   +0.09201</t>
  </si>
  <si>
    <t>0034 0014 0009 01 01 000 0 0.020 2.000   0.000000   -0.09226   -0.08936</t>
  </si>
  <si>
    <t>0035 0010 0011 01 01 000 0 0.020 2.000   0.000000   -0.03829   -0.03349</t>
  </si>
  <si>
    <t>0036 0011 0010 01 01 000 0 0.020 2.000   0.000000   +0.03842   +0.04091</t>
  </si>
  <si>
    <t>0037 0012 0013 01 01 000 0 0.020 1.000   0.000004   +0.01662   +0.02064</t>
  </si>
  <si>
    <t>0038 0013 0012 01 01 000 0 0.020 2.000   0.000000   -0.01655   -0.02085</t>
  </si>
  <si>
    <t>0039 0013 0014 01 01 000 0 0.020 2.000   0.000000   +0.05509   +0.05502</t>
  </si>
  <si>
    <t>0040 0014 0013 01 01 000 0 0.020 2.000   0.000000   -0.05458   -0.05518</t>
  </si>
  <si>
    <t>0041 0000 0001 01 02 000 0 0.020 2.000   0.000000   +2.32264   +2.29225</t>
  </si>
  <si>
    <t>0042 0000 0002 01 02 000 0 0.020 2.000   0.000000   +0.18316   +0.18436</t>
  </si>
  <si>
    <t>0043 0000 0003 01 02 000 0 0.020 1.000   0.000065   -0.94406   -0.94516</t>
  </si>
  <si>
    <t>0044 0000 0004 01 02 000 0 0.020 2.000   0.000000   -0.47733   -0.46792</t>
  </si>
  <si>
    <t>0045 0000 0005 01 02 000 0 0.020 2.000   0.000000   -0.07237   -0.07555</t>
  </si>
  <si>
    <t>0046 0000 0006 01 02 000 0 0.020 1.000   0.000006   -0.11019   -0.10990</t>
  </si>
  <si>
    <t>0047 0000 0007 01 02 000 0 0.020 2.000   0.000000   -0.00018   +0.00058</t>
  </si>
  <si>
    <t>0048 0000 0008 01 02 000 0 0.020 2.000   0.000000   +0.00000   -0.00320</t>
  </si>
  <si>
    <t>0049 0000 0009 01 02 000 0 0.020 1.000   0.000014   -0.29595   -0.29200</t>
  </si>
  <si>
    <t>0050 0000 0010 01 02 000 0 0.020 1.000   0.000005   -0.09091   -0.09077</t>
  </si>
  <si>
    <t>0051 0000 0011 01 02 000 0 0.020 2.000   0.000000   -0.03440   -0.03813</t>
  </si>
  <si>
    <t>0052 0000 0012 01 02 000 0 0.020 2.000   0.000000   -0.06115   -0.05877</t>
  </si>
  <si>
    <t>0053 0000 0013 01 02 000 0 0.020 1.000   0.000007   -0.13855   -0.13880</t>
  </si>
  <si>
    <t>0054 0000 0014 01 02 000 0 0.020 2.000   0.000000   -0.14685   -0.13932</t>
  </si>
  <si>
    <t>0055 0000 0001 01 06 000 0 0.015 1.100   0.000028   +1.06000   +1.05559</t>
  </si>
  <si>
    <t>0056 0000 0002 01 06 000 0 0.015 1.100   0.000000   +1.04500   +1.04304</t>
  </si>
  <si>
    <t>0057 0000 0003 01 06 000 0 0.015 1.100   0.000000   +1.01000   +1.00401</t>
  </si>
  <si>
    <t>0058 0000 0004 01 06 000 0 0.015 1.100   0.000000   +1.01800   +1.01263</t>
  </si>
  <si>
    <t>0059 0000 0005 01 06 000 0 0.015 1.100   0.000000   +1.02000   +1.02751</t>
  </si>
  <si>
    <t>0060 0000 0006 01 06 000 0 0.015 1.100   0.000000   +1.07000   +1.07030</t>
  </si>
  <si>
    <t>0061 0000 0007 01 06 000 0 0.015 1.100   0.000000   +1.06200   +1.05554</t>
  </si>
  <si>
    <t>0062 0000 0008 01 06 000 0 0.015 1.100   0.000000   +1.09000   +1.08978</t>
  </si>
  <si>
    <t>0063 0000 0009 01 06 000 0 0.015 1.100   0.000000   +1.05600   +1.05004</t>
  </si>
  <si>
    <t>0064 0000 0010 01 06 000 0 0.015 1.100   0.000000   +1.05100   +1.04391</t>
  </si>
  <si>
    <t>0065 0000 0011 01 06 000 0 0.015 1.100   0.000000   +1.05700   +1.05562</t>
  </si>
  <si>
    <t>0066 0000 0012 01 06 000 0 0.015 1.100   0.000000   +1.05500   +1.06003</t>
  </si>
  <si>
    <t>0067 0000 0013 01 06 000 0 0.015 1.100   0.000000   +1.05000   +1.05068</t>
  </si>
  <si>
    <t>0068 0000 0014 01 06 000 0 0.015 1.100   0.000000   +1.03600   +1.03940</t>
  </si>
  <si>
    <t>0069 0001 0002 01 04 000 0 0.020 1.000   0.000010   -0.20386   -0.20295</t>
  </si>
  <si>
    <t>0070 0002 0001 01 04 000 0 0.020 2.000   0.000000   +0.27645   +0.27303</t>
  </si>
  <si>
    <t>0071 0001 0005 01 04 000 0 0.020 1.000   0.000004   +0.03634   +0.03370</t>
  </si>
  <si>
    <t>0072 0005 0001 01 04 000 0 0.020 2.000   0.000000   +0.02427   +0.02061</t>
  </si>
  <si>
    <t>0073 0002 0003 01 04 000 0 0.020 1.000   0.000004   +0.03554   +0.03694</t>
  </si>
  <si>
    <t>0074 0003 0002 01 04 000 0 0.020 2.000   0.000000   +0.01627   +0.01609</t>
  </si>
  <si>
    <t>0075 0002 0004 01 04 000 0 0.020 2.000   0.000000   -0.01730   -0.01730</t>
  </si>
  <si>
    <t>0076 0004 0002 01 04 000 0 0.020 2.000   0.000000   +0.03191   +0.03074</t>
  </si>
  <si>
    <t>0077 0002 0005 01 04 000 0 0.020 2.000   0.000000   +0.00905   +0.01291</t>
  </si>
  <si>
    <t>0078 0005 0002 01 04 000 0 0.020 1.000   0.000003   -0.01848   -0.01689</t>
  </si>
  <si>
    <t>0079 0003 0004 01 04 000 0 0.020 2.000   0.000000   +0.04338   +0.04499</t>
  </si>
  <si>
    <t>0080 0004 0003 01 04 000 0 0.020 2.000   0.000000   -0.04692   -0.04354</t>
  </si>
  <si>
    <t>0081 0004 0005 01 04 000 0 0.020 2.000   0.000000   +0.15506   +0.15835</t>
  </si>
  <si>
    <t>0082 0005 0004 01 04 000 0 0.020 2.000   0.000000   -0.13879   -0.13625</t>
  </si>
  <si>
    <t>0083 0004 0007 01 04 000 0 0.020 1.000   0.000006   -0.09754   -0.09367</t>
  </si>
  <si>
    <t>0084 0007 0004 01 04 000 0 0.020 2.000   0.000000   +0.11464   +0.11751</t>
  </si>
  <si>
    <t>0085 0004 0009 01 04 000 0 0.020 1.000   0.000003   -0.00375   -0.00497</t>
  </si>
  <si>
    <t>0086 0009 0004 01 04 000 0 0.020 2.000   0.000000   +0.01682   +0.01591</t>
  </si>
  <si>
    <t>0087 0005 0006 01 04 000 0 0.020 2.000   0.000000   +0.12705   +0.12543</t>
  </si>
  <si>
    <t>0088 0006 0005 01 04 000 0 0.020 2.000   0.000000   -0.08268   -0.08387</t>
  </si>
  <si>
    <t>0089 0006 0011 01 04 000 0 0.020 1.000   0.000004   +0.03518   +0.03765</t>
  </si>
  <si>
    <t>0090 0011 0006 01 04 000 0 0.020 2.000   0.000000   -0.03403   -0.03490</t>
  </si>
  <si>
    <t>0091 0006 0012 01 04 000 0 0.020 1.000   0.000004   +0.02552   +0.02249</t>
  </si>
  <si>
    <t>0092 0012 0006 01 04 000 0 0.020 2.000   0.000000   -0.02400   -0.02286</t>
  </si>
  <si>
    <t>0093 0006 0013 01 04 000 0 0.020 1.000   0.000005   +0.07440   +0.07119</t>
  </si>
  <si>
    <t>0094 0013 0006 01 04 000 0 0.020 2.000   0.000000   -0.07012   -0.07150</t>
  </si>
  <si>
    <t>0095 0007 0008 01 04 000 0 0.020 1.000   0.000008   -0.16881   -0.16718</t>
  </si>
  <si>
    <t>0096 0008 0007 01 04 000 0 0.020 1.000   0.000008   +0.17326   +0.17211</t>
  </si>
  <si>
    <t>0097 0007 0009 01 04 000 0 0.020 2.000   0.000000   +0.06180   +0.06545</t>
  </si>
  <si>
    <t>0098 0009 0007 01 04 000 0 0.020 2.000   0.000000   -0.05372   -0.05751</t>
  </si>
  <si>
    <t>0099 0009 0010 01 04 000 0 0.020 1.000   0.000004   +0.04268   +0.04407</t>
  </si>
  <si>
    <t>0100 0010 0009 01 04 000 0 0.020 2.000   0.000000   -0.04233   -0.04144</t>
  </si>
  <si>
    <t>0101 0009 0014 01 04 000 0 0.020 1.000   0.000004   +0.03494   +0.03654</t>
  </si>
  <si>
    <t>0102 0014 0009 01 04 000 0 0.020 2.000   0.000000   -0.03253   -0.03526</t>
  </si>
  <si>
    <t>0103 0010 0011 01 04 000 0 0.020 2.000   0.000000   -0.01639   -0.01252</t>
  </si>
  <si>
    <t>0104 0011 0010 01 04 000 0 0.020 2.000   0.000000   +0.01669   +0.01622</t>
  </si>
  <si>
    <t>0105 0012 0013 01 04 000 0 0.020 1.000   0.000003   +0.00803   +0.00930</t>
  </si>
  <si>
    <t>0106 0013 0012 01 04 000 0 0.020 2.000   0.000000   -0.00797   -0.00766</t>
  </si>
  <si>
    <t>0107 0013 0014 01 04 000 0 0.020 2.000   0.000000   +0.01554   +0.01327</t>
  </si>
  <si>
    <t>0108 0014 0013 01 04 000 0 0.020 2.000   0.000000   -0.01451   -0.01650</t>
  </si>
  <si>
    <t>0109 0000 0001 01 05 000 0 0.020 2.000   0.000000   -0.16752   -0.16549</t>
  </si>
  <si>
    <t>0110 0000 0002 01 05 000 0 0.020 2.000   0.000000   +0.30373   +0.29852</t>
  </si>
  <si>
    <t>0111 0000 0003 01 05 000 0 0.020 1.000   0.000005   +0.05965   +0.06240</t>
  </si>
  <si>
    <t>0112 0000 0004 01 05 000 0 0.020 2.000   0.000000   +0.03876   +0.04088</t>
  </si>
  <si>
    <t>0113 0000 0005 01 05 000 0 0.020 2.000   0.000000   -0.00595   -0.00883</t>
  </si>
  <si>
    <t>0114 0000 0006 01 05 000 0 0.020 1.000   0.000004   +0.05243   +0.05382</t>
  </si>
  <si>
    <t>0115 0000 0007 01 05 000 0 0.020 2.000   0.000000   +0.00763   +0.00345</t>
  </si>
  <si>
    <t>0116 0000 0008 01 05 000 0 0.020 2.000   0.000000   +0.17326   +0.16308</t>
  </si>
  <si>
    <t>0117 0000 0009 01 05 000 0 0.020 1.000   0.000004   -0.17115   -0.17388</t>
  </si>
  <si>
    <t>0118 0000 0010 01 05 000 0 0.020 1.000   0.000005   -0.05872   -0.06127</t>
  </si>
  <si>
    <t>0119 0000 0011 01 05 000 0 0.020 2.000   0.000000   -0.01734   -0.01617</t>
  </si>
  <si>
    <t>0120 0000 0012 01 05 000 0 0.020 2.000   0.000000   -0.01597   -0.01513</t>
  </si>
  <si>
    <t>0121 0000 0013 01 05 000 0 0.020 1.000   0.000005   -0.06255   -0.06259</t>
  </si>
  <si>
    <t>0122 0000 0014 01 05 000 0 0.020 2.000   0.000000   -0.04703   -0.05083</t>
  </si>
  <si>
    <t>Dif</t>
  </si>
  <si>
    <t>0001 0000 0001 01 03 001 0 0.020 1.000   0.000000   +0.00000   -0.00002</t>
  </si>
  <si>
    <t>0002 0000 0002 01 03 002 0 0.020 1.000   0.000000   -0.08692   -0.08682</t>
  </si>
  <si>
    <t>0003 0000 0003 01 03 003 0 0.020 1.000   0.000000   -0.22218   -0.22232</t>
  </si>
  <si>
    <t>0004 0000 0004 01 03 004 0 0.020 1.000   0.000000   -0.17994   -0.17989</t>
  </si>
  <si>
    <t>0005 0000 0005 01 03 005 0 0.020 1.000   0.000000   -0.15307   -0.15328</t>
  </si>
  <si>
    <t>0006 0000 0006 01 03 006 0 0.020 1.000   0.000000   -0.24819   -0.24815</t>
  </si>
  <si>
    <t>0007 0000 0007 01 03 007 0 0.020 1.000   0.000000   -0.23318   -0.23314</t>
  </si>
  <si>
    <t>0008 0000 0008 01 03 008 0 0.020 1.000   0.000000   -0.23318   -0.23308</t>
  </si>
  <si>
    <t>0009 0000 0009 01 03 009 0 0.020 1.000   0.000000   -0.26075   -0.26087</t>
  </si>
  <si>
    <t>0010 0000 0010 01 03 010 0 0.020 1.000   0.000000   -0.26354   -0.26353</t>
  </si>
  <si>
    <t>0011 0000 0011 01 03 011 0 0.020 1.000   0.000000   -0.25813   -0.25831</t>
  </si>
  <si>
    <t>0012 0000 0012 01 03 012 0 0.020 1.000   0.000000   -0.26320   -0.26322</t>
  </si>
  <si>
    <t>0013 0000 0013 01 03 013 0 0.020 1.000   0.000000   -0.26459   -0.26468</t>
  </si>
  <si>
    <t>0014 0000 0014 01 03 014 0 0.020 1.000   0.000000   -0.27978   -0.27981</t>
  </si>
  <si>
    <t>0015 0001 0002 01 07 001 0 0.010 1.000   0.000000   +1.47929   +1.47680</t>
  </si>
  <si>
    <t>0016 0001 0005 01 07 001 0 0.010 1.000   0.000000   +0.71189   +0.70887</t>
  </si>
  <si>
    <t>0017 0002 0001 01 07 002 0 0.010 1.000   0.000000   -1.47689   -1.47833</t>
  </si>
  <si>
    <t>0018 0002 0003 01 07 002 0 0.010 1.000   0.000000   +0.69588   +0.69658</t>
  </si>
  <si>
    <t>0019 0002 0004 01 07 002 0 0.010 1.000   0.000000   +0.53613   +0.53684</t>
  </si>
  <si>
    <t>0020 0002 0005 01 07 002 0 0.010 1.000   0.000000   +0.39426   +0.39304</t>
  </si>
  <si>
    <t>0021 0003 0002 01 07 003 0 0.010 1.000   0.000000   -0.68902   -0.69031</t>
  </si>
  <si>
    <t>0022 0003 0004 01 07 003 0 0.010 1.000   0.000000   -0.23573   -0.23402</t>
  </si>
  <si>
    <t>DESVIO</t>
  </si>
  <si>
    <t>CHUTE</t>
  </si>
  <si>
    <t>abs (dif)</t>
  </si>
  <si>
    <t>Nº de Medidas:</t>
  </si>
  <si>
    <t>AJUSTES - 1H</t>
  </si>
  <si>
    <t>Maximo:</t>
  </si>
  <si>
    <t>Minimo:</t>
  </si>
  <si>
    <t>AJUSTES - 2H</t>
  </si>
  <si>
    <t>AJUSTES - 3H</t>
  </si>
  <si>
    <t>AJUSTES - 4H</t>
  </si>
  <si>
    <t>AJUSTES - 5H</t>
  </si>
  <si>
    <t>AJUSTES - 6H</t>
  </si>
  <si>
    <t>AJUSTES - 7H</t>
  </si>
  <si>
    <t>AJUSTES - 8H</t>
  </si>
  <si>
    <t>AJUSTES - 9H</t>
  </si>
  <si>
    <t>AJUSTES - 10H</t>
  </si>
  <si>
    <t>AJUSTES - 11H</t>
  </si>
  <si>
    <t>AJUSTES - 12H</t>
  </si>
  <si>
    <t>AJUSTES - 13H</t>
  </si>
  <si>
    <t>AJUSTES - 14H</t>
  </si>
  <si>
    <t>AJUSTES - 15H</t>
  </si>
  <si>
    <t>AJUSTES - 16H</t>
  </si>
  <si>
    <t>AJUSTES - 17H</t>
  </si>
  <si>
    <t>AJUSTES - 18H</t>
  </si>
  <si>
    <t>AJUSTES - 19H</t>
  </si>
  <si>
    <t>AJUSTES - 20H</t>
  </si>
  <si>
    <t>AJUSTES - 21H</t>
  </si>
  <si>
    <t>AJUSTES - 22H</t>
  </si>
  <si>
    <t>AJUSTES - 23H</t>
  </si>
  <si>
    <t>AJUSTES - 24H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</si>
</sst>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* #,##0.00_);_(* \(#,##0.00\);_(* &quot;-&quot;??_);_(@_)"/>
    <numFmt numFmtId="165" formatCode="_(* #,##0.0000_);_(* \(#,##0.0000\);_(* &quot;-&quot;??_);_(@_)"/>
    <numFmt numFmtId="166" formatCode="0.00000"/>
    <numFmt numFmtId="167" formatCode="0.0000"/>
    <numFmt numFmtId="168" formatCode="0.0%"/>
    <numFmt numFmtId="169" formatCode="0.000"/>
    <numFmt numFmtId="170" formatCode="_(* #,##0.00000_);_(* \(#,##0.00000\);_(* &quot;-&quot;??_);_(@_)"/>
    <numFmt numFmtId="171" formatCode="_(* #,##0.0000000_);_(* \(#,##0.0000000\);_(* &quot;-&quot;??_);_(@_)"/>
    <numFmt numFmtId="172" formatCode="_(* #,##0.0_);_(* \(#,##0.0\);_(* &quot;-&quot;??_);_(@_)"/>
    <numFmt numFmtId="173" formatCode="_(* #,##0.00000_);_(* \(#,##0.00000\);_(* &quot;-&quot;?????_);_(@_)"/>
    <numFmt numFmtId="174" formatCode="0.000%"/>
    <numFmt numFmtId="175" formatCode="_(* #,##0.00000_);_(* \(#,##0.00000\);_(* &quot;-&quot;???????_);_(@_)"/>
  </numFmts>
  <fonts count="30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62"/>
      <name val="Arial"/>
      <family val="2"/>
    </font>
    <font>
      <sz val="10"/>
      <color indexed="57"/>
      <name val="Arial"/>
      <family val="2"/>
    </font>
    <font>
      <sz val="10"/>
      <color indexed="57"/>
      <name val="Arial"/>
      <family val="2"/>
    </font>
    <font>
      <sz val="10"/>
      <color indexed="9"/>
      <name val="Arial"/>
      <family val="2"/>
    </font>
    <font>
      <sz val="8"/>
      <name val="Arial"/>
    </font>
    <font>
      <b/>
      <i/>
      <sz val="10"/>
      <name val="Arial"/>
      <family val="2"/>
    </font>
    <font>
      <i/>
      <sz val="10"/>
      <color indexed="12"/>
      <name val="Arial"/>
      <family val="2"/>
    </font>
    <font>
      <i/>
      <sz val="10"/>
      <name val="Arial"/>
      <family val="2"/>
    </font>
    <font>
      <b/>
      <sz val="10"/>
      <color theme="1" tint="0.34998626667073579"/>
      <name val="Arial"/>
      <family val="2"/>
    </font>
    <font>
      <sz val="10"/>
      <color theme="1" tint="0.249977111117893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34998626667073579"/>
      <name val="Arial"/>
      <family val="2"/>
    </font>
    <font>
      <i/>
      <sz val="10"/>
      <color theme="1" tint="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10"/>
        <bgColor indexed="64"/>
      </patternFill>
    </fill>
    <fill>
      <patternFill patternType="solid">
        <fgColor indexed="10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thin">
        <color theme="0" tint="-0.24994659260841701"/>
      </right>
      <top style="medium">
        <color theme="9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9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9" tint="-0.24994659260841701"/>
      </right>
      <top style="medium">
        <color theme="9" tint="-0.24994659260841701"/>
      </top>
      <bottom style="thin">
        <color theme="0" tint="-0.24994659260841701"/>
      </bottom>
      <diagonal/>
    </border>
    <border>
      <left style="medium">
        <color theme="9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9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9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 tint="-0.24994659260841701"/>
      </bottom>
      <diagonal/>
    </border>
    <border>
      <left style="thin">
        <color theme="0" tint="-0.24994659260841701"/>
      </left>
      <right style="medium">
        <color theme="9" tint="-0.24994659260841701"/>
      </right>
      <top style="thin">
        <color theme="0" tint="-0.24994659260841701"/>
      </top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thin">
        <color theme="0" tint="-0.24994659260841701"/>
      </top>
      <bottom style="medium">
        <color theme="9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9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medium">
        <color theme="9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/>
      <right style="thin">
        <color theme="0" tint="-0.24994659260841701"/>
      </right>
      <top style="medium">
        <color theme="9" tint="-0.24994659260841701"/>
      </top>
      <bottom style="thin">
        <color theme="0" tint="-0.24994659260841701"/>
      </bottom>
      <diagonal/>
    </border>
    <border>
      <left/>
      <right/>
      <top/>
      <bottom style="double">
        <color theme="1" tint="0.499984740745262"/>
      </bottom>
      <diagonal/>
    </border>
  </borders>
  <cellStyleXfs count="6">
    <xf numFmtId="0" fontId="0" fillId="0" borderId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7">
    <xf numFmtId="0" fontId="0" fillId="0" borderId="0" xfId="0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7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2" borderId="2" xfId="2" applyFont="1" applyFill="1" applyBorder="1" applyAlignment="1">
      <alignment horizontal="center"/>
    </xf>
    <xf numFmtId="167" fontId="7" fillId="0" borderId="1" xfId="2" applyNumberFormat="1" applyFont="1" applyFill="1" applyBorder="1" applyAlignment="1">
      <alignment wrapText="1"/>
    </xf>
    <xf numFmtId="166" fontId="4" fillId="0" borderId="0" xfId="0" applyNumberFormat="1" applyFont="1"/>
    <xf numFmtId="16" fontId="2" fillId="0" borderId="3" xfId="0" quotePrefix="1" applyNumberFormat="1" applyFont="1" applyBorder="1"/>
    <xf numFmtId="166" fontId="0" fillId="0" borderId="4" xfId="0" applyNumberFormat="1" applyBorder="1"/>
    <xf numFmtId="167" fontId="0" fillId="0" borderId="4" xfId="0" applyNumberFormat="1" applyBorder="1"/>
    <xf numFmtId="167" fontId="2" fillId="0" borderId="4" xfId="0" applyNumberFormat="1" applyFont="1" applyBorder="1"/>
    <xf numFmtId="167" fontId="6" fillId="0" borderId="4" xfId="0" applyNumberFormat="1" applyFont="1" applyBorder="1"/>
    <xf numFmtId="167" fontId="5" fillId="0" borderId="4" xfId="0" applyNumberFormat="1" applyFont="1" applyBorder="1"/>
    <xf numFmtId="167" fontId="0" fillId="0" borderId="5" xfId="0" applyNumberFormat="1" applyBorder="1"/>
    <xf numFmtId="0" fontId="2" fillId="0" borderId="6" xfId="0" quotePrefix="1" applyFont="1" applyBorder="1"/>
    <xf numFmtId="166" fontId="0" fillId="0" borderId="0" xfId="0" applyNumberFormat="1" applyBorder="1"/>
    <xf numFmtId="167" fontId="0" fillId="0" borderId="0" xfId="0" applyNumberFormat="1" applyBorder="1"/>
    <xf numFmtId="167" fontId="6" fillId="0" borderId="0" xfId="0" applyNumberFormat="1" applyFont="1" applyBorder="1"/>
    <xf numFmtId="167" fontId="5" fillId="0" borderId="0" xfId="0" applyNumberFormat="1" applyFont="1" applyBorder="1"/>
    <xf numFmtId="167" fontId="0" fillId="0" borderId="7" xfId="0" applyNumberFormat="1" applyBorder="1"/>
    <xf numFmtId="0" fontId="2" fillId="0" borderId="6" xfId="0" quotePrefix="1" applyFont="1" applyFill="1" applyBorder="1"/>
    <xf numFmtId="16" fontId="2" fillId="0" borderId="6" xfId="0" quotePrefix="1" applyNumberFormat="1" applyFont="1" applyBorder="1"/>
    <xf numFmtId="0" fontId="2" fillId="0" borderId="8" xfId="0" quotePrefix="1" applyFont="1" applyFill="1" applyBorder="1"/>
    <xf numFmtId="166" fontId="0" fillId="0" borderId="9" xfId="0" applyNumberFormat="1" applyBorder="1"/>
    <xf numFmtId="167" fontId="0" fillId="0" borderId="9" xfId="0" applyNumberFormat="1" applyBorder="1"/>
    <xf numFmtId="167" fontId="6" fillId="0" borderId="9" xfId="0" applyNumberFormat="1" applyFont="1" applyBorder="1"/>
    <xf numFmtId="167" fontId="5" fillId="0" borderId="9" xfId="0" applyNumberFormat="1" applyFont="1" applyBorder="1"/>
    <xf numFmtId="167" fontId="0" fillId="0" borderId="10" xfId="0" applyNumberFormat="1" applyBorder="1"/>
    <xf numFmtId="0" fontId="2" fillId="0" borderId="3" xfId="0" quotePrefix="1" applyFont="1" applyFill="1" applyBorder="1"/>
    <xf numFmtId="168" fontId="0" fillId="0" borderId="0" xfId="4" applyNumberFormat="1" applyFont="1"/>
    <xf numFmtId="168" fontId="1" fillId="0" borderId="0" xfId="4" applyNumberFormat="1" applyFill="1" applyBorder="1"/>
    <xf numFmtId="168" fontId="1" fillId="0" borderId="0" xfId="4" applyNumberFormat="1"/>
    <xf numFmtId="168" fontId="1" fillId="0" borderId="0" xfId="4" applyNumberFormat="1" applyFont="1"/>
    <xf numFmtId="167" fontId="8" fillId="0" borderId="1" xfId="2" applyNumberFormat="1" applyFont="1" applyFill="1" applyBorder="1" applyAlignment="1">
      <alignment wrapText="1"/>
    </xf>
    <xf numFmtId="0" fontId="2" fillId="0" borderId="0" xfId="0" quotePrefix="1" applyFont="1" applyBorder="1"/>
    <xf numFmtId="168" fontId="4" fillId="0" borderId="0" xfId="4" applyNumberFormat="1" applyFont="1"/>
    <xf numFmtId="169" fontId="0" fillId="0" borderId="0" xfId="0" applyNumberFormat="1"/>
    <xf numFmtId="169" fontId="0" fillId="0" borderId="5" xfId="0" applyNumberFormat="1" applyBorder="1"/>
    <xf numFmtId="169" fontId="0" fillId="0" borderId="7" xfId="0" applyNumberFormat="1" applyBorder="1"/>
    <xf numFmtId="169" fontId="0" fillId="0" borderId="10" xfId="0" applyNumberFormat="1" applyBorder="1"/>
    <xf numFmtId="168" fontId="0" fillId="0" borderId="0" xfId="0" applyNumberFormat="1"/>
    <xf numFmtId="0" fontId="7" fillId="0" borderId="1" xfId="2" applyFont="1" applyFill="1" applyBorder="1" applyAlignment="1">
      <alignment wrapText="1"/>
    </xf>
    <xf numFmtId="165" fontId="0" fillId="0" borderId="0" xfId="5" applyNumberFormat="1" applyFont="1"/>
    <xf numFmtId="166" fontId="5" fillId="0" borderId="0" xfId="0" applyNumberFormat="1" applyFont="1" applyBorder="1"/>
    <xf numFmtId="166" fontId="5" fillId="0" borderId="0" xfId="0" applyNumberFormat="1" applyFont="1"/>
    <xf numFmtId="166" fontId="5" fillId="0" borderId="4" xfId="0" applyNumberFormat="1" applyFont="1" applyBorder="1"/>
    <xf numFmtId="166" fontId="10" fillId="0" borderId="0" xfId="0" applyNumberFormat="1" applyFont="1" applyBorder="1"/>
    <xf numFmtId="166" fontId="6" fillId="0" borderId="0" xfId="0" applyNumberFormat="1" applyFont="1" applyBorder="1"/>
    <xf numFmtId="166" fontId="9" fillId="0" borderId="0" xfId="0" applyNumberFormat="1" applyFont="1" applyBorder="1"/>
    <xf numFmtId="166" fontId="10" fillId="0" borderId="9" xfId="0" applyNumberFormat="1" applyFont="1" applyBorder="1"/>
    <xf numFmtId="166" fontId="9" fillId="0" borderId="9" xfId="0" applyNumberFormat="1" applyFont="1" applyBorder="1"/>
    <xf numFmtId="0" fontId="0" fillId="0" borderId="0" xfId="0" applyAlignment="1">
      <alignment horizontal="center"/>
    </xf>
    <xf numFmtId="0" fontId="7" fillId="2" borderId="2" xfId="1" applyFont="1" applyFill="1" applyBorder="1" applyAlignment="1">
      <alignment horizontal="center"/>
    </xf>
    <xf numFmtId="0" fontId="7" fillId="0" borderId="1" xfId="1" applyFont="1" applyFill="1" applyBorder="1" applyAlignment="1">
      <alignment wrapText="1"/>
    </xf>
    <xf numFmtId="171" fontId="0" fillId="0" borderId="0" xfId="5" applyNumberFormat="1" applyFont="1"/>
    <xf numFmtId="170" fontId="7" fillId="0" borderId="1" xfId="5" applyNumberFormat="1" applyFont="1" applyFill="1" applyBorder="1" applyAlignment="1">
      <alignment wrapText="1"/>
    </xf>
    <xf numFmtId="0" fontId="5" fillId="2" borderId="11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167" fontId="6" fillId="0" borderId="0" xfId="0" applyNumberFormat="1" applyFont="1"/>
    <xf numFmtId="172" fontId="5" fillId="0" borderId="1" xfId="5" applyNumberFormat="1" applyFont="1" applyFill="1" applyBorder="1" applyAlignment="1">
      <alignment wrapText="1"/>
    </xf>
    <xf numFmtId="0" fontId="4" fillId="0" borderId="0" xfId="0" applyFont="1" applyAlignment="1"/>
    <xf numFmtId="0" fontId="4" fillId="0" borderId="0" xfId="0" applyFont="1"/>
    <xf numFmtId="2" fontId="11" fillId="0" borderId="0" xfId="0" applyNumberFormat="1" applyFont="1"/>
    <xf numFmtId="0" fontId="9" fillId="0" borderId="0" xfId="0" applyFont="1"/>
    <xf numFmtId="0" fontId="11" fillId="0" borderId="0" xfId="0" applyFont="1"/>
    <xf numFmtId="173" fontId="0" fillId="0" borderId="0" xfId="0" applyNumberFormat="1"/>
    <xf numFmtId="0" fontId="9" fillId="0" borderId="0" xfId="0" applyFont="1" applyAlignment="1"/>
    <xf numFmtId="0" fontId="12" fillId="0" borderId="0" xfId="0" applyFont="1"/>
    <xf numFmtId="2" fontId="10" fillId="0" borderId="0" xfId="0" applyNumberFormat="1" applyFont="1"/>
    <xf numFmtId="0" fontId="10" fillId="0" borderId="0" xfId="0" applyFont="1"/>
    <xf numFmtId="0" fontId="13" fillId="3" borderId="0" xfId="0" applyFont="1" applyFill="1"/>
    <xf numFmtId="0" fontId="13" fillId="4" borderId="2" xfId="1" applyFont="1" applyFill="1" applyBorder="1" applyAlignment="1">
      <alignment horizontal="center"/>
    </xf>
    <xf numFmtId="171" fontId="13" fillId="3" borderId="0" xfId="5" applyNumberFormat="1" applyFont="1" applyFill="1"/>
    <xf numFmtId="0" fontId="7" fillId="2" borderId="2" xfId="3" applyFont="1" applyFill="1" applyBorder="1" applyAlignment="1">
      <alignment horizontal="center"/>
    </xf>
    <xf numFmtId="0" fontId="7" fillId="0" borderId="1" xfId="3" applyFont="1" applyFill="1" applyBorder="1" applyAlignment="1">
      <alignment wrapText="1"/>
    </xf>
    <xf numFmtId="0" fontId="0" fillId="5" borderId="0" xfId="0" applyFill="1"/>
    <xf numFmtId="170" fontId="0" fillId="5" borderId="0" xfId="5" applyNumberFormat="1" applyFont="1" applyFill="1"/>
    <xf numFmtId="170" fontId="0" fillId="6" borderId="0" xfId="5" applyNumberFormat="1" applyFont="1" applyFill="1"/>
    <xf numFmtId="174" fontId="0" fillId="0" borderId="0" xfId="4" applyNumberFormat="1" applyFont="1"/>
    <xf numFmtId="170" fontId="0" fillId="0" borderId="0" xfId="5" applyNumberFormat="1" applyFont="1"/>
    <xf numFmtId="175" fontId="4" fillId="0" borderId="0" xfId="0" applyNumberFormat="1" applyFont="1"/>
    <xf numFmtId="175" fontId="4" fillId="7" borderId="0" xfId="0" applyNumberFormat="1" applyFont="1" applyFill="1"/>
    <xf numFmtId="170" fontId="0" fillId="0" borderId="0" xfId="5" applyNumberFormat="1" applyFont="1" applyFill="1"/>
    <xf numFmtId="0" fontId="0" fillId="0" borderId="0" xfId="0" applyFill="1"/>
    <xf numFmtId="174" fontId="0" fillId="0" borderId="0" xfId="4" applyNumberFormat="1" applyFont="1" applyFill="1"/>
    <xf numFmtId="171" fontId="13" fillId="0" borderId="0" xfId="5" applyNumberFormat="1" applyFont="1" applyFill="1"/>
    <xf numFmtId="175" fontId="4" fillId="0" borderId="0" xfId="0" applyNumberFormat="1" applyFont="1" applyFill="1"/>
    <xf numFmtId="175" fontId="2" fillId="0" borderId="0" xfId="0" applyNumberFormat="1" applyFont="1"/>
    <xf numFmtId="175" fontId="2" fillId="7" borderId="0" xfId="0" applyNumberFormat="1" applyFont="1" applyFill="1"/>
    <xf numFmtId="175" fontId="2" fillId="0" borderId="0" xfId="0" applyNumberFormat="1" applyFont="1" applyFill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175" fontId="2" fillId="8" borderId="0" xfId="0" applyNumberFormat="1" applyFont="1" applyFill="1"/>
    <xf numFmtId="175" fontId="14" fillId="7" borderId="0" xfId="0" applyNumberFormat="1" applyFont="1" applyFill="1"/>
    <xf numFmtId="0" fontId="2" fillId="0" borderId="0" xfId="0" applyFont="1"/>
    <xf numFmtId="0" fontId="2" fillId="0" borderId="0" xfId="0" applyFont="1" applyFill="1" applyBorder="1"/>
    <xf numFmtId="170" fontId="0" fillId="6" borderId="14" xfId="5" applyNumberFormat="1" applyFont="1" applyFill="1" applyBorder="1"/>
    <xf numFmtId="174" fontId="0" fillId="0" borderId="14" xfId="4" applyNumberFormat="1" applyFont="1" applyBorder="1"/>
    <xf numFmtId="171" fontId="13" fillId="3" borderId="14" xfId="5" applyNumberFormat="1" applyFont="1" applyFill="1" applyBorder="1"/>
    <xf numFmtId="170" fontId="0" fillId="0" borderId="14" xfId="5" applyNumberFormat="1" applyFont="1" applyBorder="1"/>
    <xf numFmtId="175" fontId="2" fillId="0" borderId="14" xfId="0" applyNumberFormat="1" applyFont="1" applyFill="1" applyBorder="1"/>
    <xf numFmtId="17" fontId="0" fillId="0" borderId="0" xfId="0" applyNumberFormat="1"/>
    <xf numFmtId="0" fontId="0" fillId="0" borderId="0" xfId="0" quotePrefix="1"/>
    <xf numFmtId="0" fontId="1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5" applyNumberFormat="1" applyFont="1"/>
    <xf numFmtId="164" fontId="5" fillId="0" borderId="0" xfId="5" applyNumberFormat="1" applyFont="1"/>
    <xf numFmtId="164" fontId="6" fillId="0" borderId="0" xfId="5" applyNumberFormat="1" applyFont="1"/>
    <xf numFmtId="164" fontId="18" fillId="0" borderId="0" xfId="5" applyNumberFormat="1" applyFont="1"/>
    <xf numFmtId="175" fontId="2" fillId="7" borderId="14" xfId="0" applyNumberFormat="1" applyFont="1" applyFill="1" applyBorder="1"/>
    <xf numFmtId="0" fontId="2" fillId="0" borderId="12" xfId="0" applyFont="1" applyBorder="1"/>
    <xf numFmtId="0" fontId="2" fillId="0" borderId="0" xfId="0" applyFont="1" applyBorder="1"/>
    <xf numFmtId="170" fontId="2" fillId="6" borderId="0" xfId="5" applyNumberFormat="1" applyFont="1" applyFill="1"/>
    <xf numFmtId="174" fontId="2" fillId="0" borderId="0" xfId="4" applyNumberFormat="1" applyFont="1"/>
    <xf numFmtId="175" fontId="2" fillId="9" borderId="0" xfId="0" applyNumberFormat="1" applyFont="1" applyFill="1"/>
    <xf numFmtId="175" fontId="2" fillId="9" borderId="14" xfId="0" applyNumberFormat="1" applyFont="1" applyFill="1" applyBorder="1"/>
    <xf numFmtId="175" fontId="19" fillId="10" borderId="0" xfId="0" applyNumberFormat="1" applyFont="1" applyFill="1"/>
    <xf numFmtId="175" fontId="19" fillId="10" borderId="14" xfId="0" applyNumberFormat="1" applyFont="1" applyFill="1" applyBorder="1"/>
    <xf numFmtId="0" fontId="0" fillId="0" borderId="0" xfId="0" applyAlignment="1">
      <alignment horizontal="right"/>
    </xf>
    <xf numFmtId="0" fontId="0" fillId="11" borderId="0" xfId="0" applyFill="1"/>
    <xf numFmtId="0" fontId="0" fillId="0" borderId="0" xfId="0" applyNumberFormat="1"/>
    <xf numFmtId="174" fontId="0" fillId="0" borderId="0" xfId="0" applyNumberFormat="1"/>
    <xf numFmtId="0" fontId="0" fillId="11" borderId="0" xfId="0" applyNumberFormat="1" applyFill="1"/>
    <xf numFmtId="0" fontId="2" fillId="0" borderId="8" xfId="0" quotePrefix="1" applyFont="1" applyBorder="1"/>
    <xf numFmtId="0" fontId="2" fillId="0" borderId="9" xfId="0" quotePrefix="1" applyFont="1" applyBorder="1"/>
    <xf numFmtId="166" fontId="4" fillId="0" borderId="9" xfId="0" applyNumberFormat="1" applyFont="1" applyBorder="1"/>
    <xf numFmtId="169" fontId="0" fillId="0" borderId="0" xfId="0" applyNumberFormat="1" applyBorder="1"/>
    <xf numFmtId="169" fontId="0" fillId="0" borderId="9" xfId="0" applyNumberFormat="1" applyBorder="1"/>
    <xf numFmtId="49" fontId="0" fillId="0" borderId="0" xfId="0" applyNumberFormat="1"/>
    <xf numFmtId="49" fontId="0" fillId="11" borderId="0" xfId="0" applyNumberFormat="1" applyFill="1"/>
    <xf numFmtId="170" fontId="0" fillId="11" borderId="15" xfId="5" applyNumberFormat="1" applyFont="1" applyFill="1" applyBorder="1"/>
    <xf numFmtId="170" fontId="0" fillId="11" borderId="16" xfId="5" applyNumberFormat="1" applyFont="1" applyFill="1" applyBorder="1"/>
    <xf numFmtId="170" fontId="2" fillId="11" borderId="15" xfId="5" applyNumberFormat="1" applyFont="1" applyFill="1" applyBorder="1"/>
    <xf numFmtId="170" fontId="0" fillId="11" borderId="0" xfId="5" applyNumberFormat="1" applyFont="1" applyFill="1"/>
    <xf numFmtId="174" fontId="0" fillId="0" borderId="0" xfId="0" applyNumberFormat="1" applyFill="1"/>
    <xf numFmtId="10" fontId="0" fillId="0" borderId="0" xfId="4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6" fontId="2" fillId="0" borderId="4" xfId="0" applyNumberFormat="1" applyFont="1" applyBorder="1"/>
    <xf numFmtId="1" fontId="0" fillId="0" borderId="0" xfId="0" applyNumberFormat="1" applyFill="1" applyBorder="1"/>
    <xf numFmtId="0" fontId="0" fillId="12" borderId="0" xfId="0" applyFill="1"/>
    <xf numFmtId="0" fontId="2" fillId="12" borderId="0" xfId="0" quotePrefix="1" applyFont="1" applyFill="1" applyBorder="1"/>
    <xf numFmtId="166" fontId="0" fillId="12" borderId="0" xfId="0" applyNumberFormat="1" applyFill="1"/>
    <xf numFmtId="0" fontId="24" fillId="0" borderId="0" xfId="0" applyFont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167" fontId="26" fillId="0" borderId="20" xfId="0" applyNumberFormat="1" applyFont="1" applyBorder="1" applyAlignment="1">
      <alignment horizontal="center"/>
    </xf>
    <xf numFmtId="166" fontId="25" fillId="12" borderId="20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vertical="center"/>
    </xf>
    <xf numFmtId="0" fontId="22" fillId="0" borderId="21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10" fontId="25" fillId="0" borderId="22" xfId="0" applyNumberFormat="1" applyFont="1" applyBorder="1" applyAlignment="1">
      <alignment horizontal="center"/>
    </xf>
    <xf numFmtId="0" fontId="27" fillId="12" borderId="23" xfId="0" applyFont="1" applyFill="1" applyBorder="1" applyAlignment="1">
      <alignment horizontal="center"/>
    </xf>
    <xf numFmtId="166" fontId="27" fillId="12" borderId="23" xfId="0" applyNumberFormat="1" applyFont="1" applyFill="1" applyBorder="1" applyAlignment="1">
      <alignment horizontal="center"/>
    </xf>
    <xf numFmtId="174" fontId="27" fillId="12" borderId="23" xfId="0" applyNumberFormat="1" applyFont="1" applyFill="1" applyBorder="1" applyAlignment="1">
      <alignment horizontal="center"/>
    </xf>
    <xf numFmtId="0" fontId="25" fillId="12" borderId="20" xfId="0" quotePrefix="1" applyFont="1" applyFill="1" applyBorder="1" applyAlignment="1">
      <alignment horizontal="center"/>
    </xf>
    <xf numFmtId="0" fontId="25" fillId="12" borderId="24" xfId="0" quotePrefix="1" applyFont="1" applyFill="1" applyBorder="1" applyAlignment="1">
      <alignment horizontal="center"/>
    </xf>
    <xf numFmtId="0" fontId="25" fillId="12" borderId="25" xfId="0" quotePrefix="1" applyFont="1" applyFill="1" applyBorder="1" applyAlignment="1">
      <alignment horizontal="center"/>
    </xf>
    <xf numFmtId="0" fontId="25" fillId="12" borderId="26" xfId="0" quotePrefix="1" applyFont="1" applyFill="1" applyBorder="1" applyAlignment="1">
      <alignment horizontal="center"/>
    </xf>
    <xf numFmtId="0" fontId="25" fillId="12" borderId="27" xfId="0" quotePrefix="1" applyFont="1" applyFill="1" applyBorder="1" applyAlignment="1">
      <alignment horizontal="center"/>
    </xf>
    <xf numFmtId="0" fontId="25" fillId="12" borderId="28" xfId="0" quotePrefix="1" applyFont="1" applyFill="1" applyBorder="1" applyAlignment="1">
      <alignment horizontal="center"/>
    </xf>
    <xf numFmtId="0" fontId="25" fillId="12" borderId="29" xfId="0" quotePrefix="1" applyFont="1" applyFill="1" applyBorder="1" applyAlignment="1">
      <alignment horizontal="center"/>
    </xf>
    <xf numFmtId="0" fontId="25" fillId="12" borderId="30" xfId="0" quotePrefix="1" applyFont="1" applyFill="1" applyBorder="1" applyAlignment="1">
      <alignment horizontal="center"/>
    </xf>
    <xf numFmtId="0" fontId="25" fillId="12" borderId="31" xfId="0" quotePrefix="1" applyFont="1" applyFill="1" applyBorder="1" applyAlignment="1">
      <alignment horizontal="center"/>
    </xf>
    <xf numFmtId="0" fontId="21" fillId="12" borderId="32" xfId="0" applyFont="1" applyFill="1" applyBorder="1" applyAlignment="1">
      <alignment vertical="center"/>
    </xf>
    <xf numFmtId="166" fontId="23" fillId="12" borderId="33" xfId="0" applyNumberFormat="1" applyFont="1" applyFill="1" applyBorder="1" applyAlignment="1">
      <alignment horizontal="center"/>
    </xf>
    <xf numFmtId="0" fontId="22" fillId="0" borderId="33" xfId="0" applyFont="1" applyBorder="1" applyAlignment="1">
      <alignment horizontal="center"/>
    </xf>
    <xf numFmtId="167" fontId="6" fillId="0" borderId="34" xfId="0" applyNumberFormat="1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10" fontId="25" fillId="0" borderId="35" xfId="0" applyNumberFormat="1" applyFont="1" applyBorder="1" applyAlignment="1">
      <alignment horizontal="center"/>
    </xf>
    <xf numFmtId="166" fontId="25" fillId="12" borderId="36" xfId="0" applyNumberFormat="1" applyFont="1" applyFill="1" applyBorder="1" applyAlignment="1">
      <alignment horizontal="center"/>
    </xf>
    <xf numFmtId="167" fontId="6" fillId="0" borderId="37" xfId="0" applyNumberFormat="1" applyFont="1" applyBorder="1" applyAlignment="1">
      <alignment horizontal="center"/>
    </xf>
    <xf numFmtId="0" fontId="0" fillId="0" borderId="38" xfId="0" applyBorder="1"/>
    <xf numFmtId="0" fontId="28" fillId="0" borderId="38" xfId="0" applyFont="1" applyBorder="1" applyAlignment="1">
      <alignment horizontal="center"/>
    </xf>
    <xf numFmtId="167" fontId="26" fillId="0" borderId="39" xfId="0" applyNumberFormat="1" applyFont="1" applyBorder="1" applyAlignment="1">
      <alignment horizontal="center"/>
    </xf>
    <xf numFmtId="167" fontId="26" fillId="0" borderId="40" xfId="0" applyNumberFormat="1" applyFont="1" applyBorder="1" applyAlignment="1">
      <alignment horizontal="center"/>
    </xf>
    <xf numFmtId="167" fontId="26" fillId="0" borderId="41" xfId="0" applyNumberFormat="1" applyFont="1" applyBorder="1" applyAlignment="1">
      <alignment horizontal="center"/>
    </xf>
    <xf numFmtId="167" fontId="26" fillId="0" borderId="36" xfId="0" applyNumberFormat="1" applyFont="1" applyBorder="1" applyAlignment="1">
      <alignment horizontal="center"/>
    </xf>
    <xf numFmtId="166" fontId="25" fillId="12" borderId="25" xfId="0" applyNumberFormat="1" applyFont="1" applyFill="1" applyBorder="1" applyAlignment="1">
      <alignment horizontal="center"/>
    </xf>
    <xf numFmtId="167" fontId="6" fillId="0" borderId="42" xfId="0" applyNumberFormat="1" applyFont="1" applyBorder="1" applyAlignment="1">
      <alignment horizontal="center"/>
    </xf>
    <xf numFmtId="167" fontId="26" fillId="0" borderId="43" xfId="0" applyNumberFormat="1" applyFont="1" applyBorder="1" applyAlignment="1">
      <alignment horizontal="center"/>
    </xf>
    <xf numFmtId="167" fontId="27" fillId="13" borderId="25" xfId="0" applyNumberFormat="1" applyFont="1" applyFill="1" applyBorder="1" applyAlignment="1">
      <alignment horizontal="center"/>
    </xf>
    <xf numFmtId="167" fontId="27" fillId="13" borderId="20" xfId="0" applyNumberFormat="1" applyFont="1" applyFill="1" applyBorder="1" applyAlignment="1">
      <alignment horizontal="center"/>
    </xf>
    <xf numFmtId="166" fontId="29" fillId="12" borderId="21" xfId="0" applyNumberFormat="1" applyFont="1" applyFill="1" applyBorder="1" applyAlignment="1">
      <alignment horizontal="center"/>
    </xf>
    <xf numFmtId="0" fontId="29" fillId="0" borderId="21" xfId="0" applyFont="1" applyBorder="1" applyAlignment="1">
      <alignment horizontal="center"/>
    </xf>
    <xf numFmtId="166" fontId="29" fillId="0" borderId="21" xfId="0" applyNumberFormat="1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167" fontId="27" fillId="13" borderId="36" xfId="0" applyNumberFormat="1" applyFont="1" applyFill="1" applyBorder="1" applyAlignment="1">
      <alignment horizontal="center"/>
    </xf>
    <xf numFmtId="10" fontId="26" fillId="0" borderId="44" xfId="4" applyNumberFormat="1" applyFont="1" applyBorder="1" applyAlignment="1">
      <alignment horizontal="center"/>
    </xf>
    <xf numFmtId="10" fontId="26" fillId="0" borderId="45" xfId="4" applyNumberFormat="1" applyFont="1" applyBorder="1" applyAlignment="1">
      <alignment horizontal="center"/>
    </xf>
    <xf numFmtId="10" fontId="26" fillId="0" borderId="46" xfId="4" applyNumberFormat="1" applyFont="1" applyBorder="1" applyAlignment="1">
      <alignment horizontal="center"/>
    </xf>
    <xf numFmtId="166" fontId="26" fillId="0" borderId="47" xfId="0" applyNumberFormat="1" applyFont="1" applyBorder="1" applyAlignment="1">
      <alignment horizontal="center"/>
    </xf>
    <xf numFmtId="166" fontId="26" fillId="0" borderId="41" xfId="0" applyNumberFormat="1" applyFont="1" applyBorder="1" applyAlignment="1">
      <alignment horizontal="center"/>
    </xf>
    <xf numFmtId="166" fontId="26" fillId="0" borderId="4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4" fillId="0" borderId="38" xfId="0" applyFont="1" applyBorder="1" applyAlignment="1">
      <alignment horizontal="right"/>
    </xf>
    <xf numFmtId="0" fontId="27" fillId="12" borderId="48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6">
    <cellStyle name="Normal" xfId="0" builtinId="0"/>
    <cellStyle name="Normal_Simulador II" xfId="1"/>
    <cellStyle name="Normal_Simulador Medidas" xfId="2"/>
    <cellStyle name="Normal_Simulador PMU II" xfId="3"/>
    <cellStyle name="Porcentagem" xfId="4" builtinId="5"/>
    <cellStyle name="Vírgula" xfId="5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workbookViewId="0">
      <selection activeCell="C5" sqref="C5"/>
    </sheetView>
  </sheetViews>
  <sheetFormatPr defaultRowHeight="12.75" x14ac:dyDescent="0.2"/>
  <cols>
    <col min="2" max="2" width="10.140625" style="1" bestFit="1" customWidth="1"/>
    <col min="9" max="9" width="9.140625" style="6"/>
    <col min="11" max="11" width="9.140625" style="5"/>
  </cols>
  <sheetData>
    <row r="1" spans="1:20" x14ac:dyDescent="0.2">
      <c r="B1" s="1" t="s">
        <v>663</v>
      </c>
      <c r="C1" s="3">
        <f>H1</f>
        <v>2.1450000000000067</v>
      </c>
      <c r="D1">
        <f>(95.44-E1)/2</f>
        <v>13.589999999999996</v>
      </c>
      <c r="E1" s="201">
        <v>68.260000000000005</v>
      </c>
      <c r="F1" s="201"/>
      <c r="G1">
        <f>D1</f>
        <v>13.589999999999996</v>
      </c>
      <c r="H1" s="3">
        <f>(99.73-D1-E1-G1)/2</f>
        <v>2.1450000000000067</v>
      </c>
    </row>
    <row r="2" spans="1:20" x14ac:dyDescent="0.2">
      <c r="B2" s="1">
        <v>0.5</v>
      </c>
      <c r="C2" s="2">
        <f>D2-(C1/100)</f>
        <v>1.3499999999999207E-3</v>
      </c>
      <c r="D2" s="2">
        <f>E2-(D1/100)</f>
        <v>2.2799999999999987E-2</v>
      </c>
      <c r="E2" s="4">
        <f>B2-(E1/200)</f>
        <v>0.15869999999999995</v>
      </c>
      <c r="F2" s="2">
        <f>B2+(E1/200)</f>
        <v>0.84130000000000005</v>
      </c>
      <c r="G2" s="2">
        <f>F2+(G1/100)</f>
        <v>0.97720000000000007</v>
      </c>
      <c r="H2" s="2">
        <f>G2+(H1/100)</f>
        <v>0.99865000000000015</v>
      </c>
      <c r="O2" t="s">
        <v>669</v>
      </c>
    </row>
    <row r="3" spans="1:20" ht="13.5" thickBot="1" x14ac:dyDescent="0.25">
      <c r="A3" t="s">
        <v>656</v>
      </c>
      <c r="B3" s="9">
        <f>0.004/3</f>
        <v>1.3333333333333333E-3</v>
      </c>
      <c r="C3" t="s">
        <v>657</v>
      </c>
      <c r="D3" t="s">
        <v>659</v>
      </c>
      <c r="E3" t="s">
        <v>660</v>
      </c>
      <c r="F3" t="s">
        <v>661</v>
      </c>
      <c r="G3" t="s">
        <v>658</v>
      </c>
      <c r="H3" t="s">
        <v>662</v>
      </c>
      <c r="J3" t="s">
        <v>666</v>
      </c>
      <c r="K3" s="5" t="s">
        <v>665</v>
      </c>
      <c r="L3" t="s">
        <v>664</v>
      </c>
      <c r="M3" t="s">
        <v>670</v>
      </c>
      <c r="O3" s="7" t="s">
        <v>667</v>
      </c>
      <c r="P3" s="7" t="s">
        <v>668</v>
      </c>
      <c r="Q3" t="s">
        <v>664</v>
      </c>
      <c r="R3" t="s">
        <v>670</v>
      </c>
    </row>
    <row r="4" spans="1:20" x14ac:dyDescent="0.2">
      <c r="A4" s="10" t="s">
        <v>616</v>
      </c>
      <c r="B4" s="11">
        <v>1.4792924528301885</v>
      </c>
      <c r="C4" s="12">
        <f>$B4-3*$B$3</f>
        <v>1.4752924528301885</v>
      </c>
      <c r="D4" s="12">
        <f>$B4-2*$B$3</f>
        <v>1.4766257861635219</v>
      </c>
      <c r="E4" s="13">
        <f>$B4-$B$3</f>
        <v>1.4779591194968551</v>
      </c>
      <c r="F4" s="12">
        <f>$B4+$B$3</f>
        <v>1.4806257861635219</v>
      </c>
      <c r="G4" s="12">
        <f>$B4+2*$B$3</f>
        <v>1.4819591194968551</v>
      </c>
      <c r="H4" s="12">
        <f>$B4+3*$B$3</f>
        <v>1.4832924528301885</v>
      </c>
      <c r="I4" s="14">
        <f ca="1">RAND()</f>
        <v>0.41902604992625314</v>
      </c>
      <c r="J4" s="13">
        <v>0.7451038767461704</v>
      </c>
      <c r="K4" s="15">
        <f t="shared" ref="K4:K35" si="0">((H4-C4)*(J4-$C$2)/($H$2-$C$2))+(C4)</f>
        <v>1.4812585924210533</v>
      </c>
      <c r="L4" s="12">
        <f t="shared" ref="L4:L35" si="1">K4-B4</f>
        <v>1.9661395908647794E-3</v>
      </c>
      <c r="M4" s="16">
        <f t="shared" ref="M4:M35" si="2">ABS(L4)</f>
        <v>1.9661395908647794E-3</v>
      </c>
      <c r="N4" s="34">
        <f t="shared" ref="N4:N35" si="3">M4/B4</f>
        <v>1.3291081064485612E-3</v>
      </c>
      <c r="O4" s="8">
        <v>-1.47689</v>
      </c>
      <c r="P4" s="8">
        <v>-1.46993</v>
      </c>
      <c r="Q4" s="2">
        <f t="shared" ref="Q4:Q41" si="4">P4-O4</f>
        <v>6.9600000000000772E-3</v>
      </c>
      <c r="R4" s="2">
        <f t="shared" ref="R4:R41" si="5">ABS(Q4)</f>
        <v>6.9600000000000772E-3</v>
      </c>
      <c r="S4" s="34">
        <f t="shared" ref="S4:S43" si="6">R4/O4</f>
        <v>-4.7126055427283526E-3</v>
      </c>
      <c r="T4" s="2"/>
    </row>
    <row r="5" spans="1:20" x14ac:dyDescent="0.2">
      <c r="A5" s="17" t="s">
        <v>617</v>
      </c>
      <c r="B5" s="18">
        <v>0.71188679245283015</v>
      </c>
      <c r="C5" s="19">
        <f t="shared" ref="C5:C35" si="7">$B5-3*$B$3</f>
        <v>0.70788679245283015</v>
      </c>
      <c r="D5" s="19">
        <f t="shared" ref="D5:D35" si="8">$B5-2*$B$3</f>
        <v>0.70922012578616345</v>
      </c>
      <c r="E5" s="19">
        <f t="shared" ref="E5:E35" si="9">$B5-$B$3</f>
        <v>0.71055345911949686</v>
      </c>
      <c r="F5" s="19">
        <f t="shared" ref="F5:F35" si="10">$B5+$B$3</f>
        <v>0.71322012578616345</v>
      </c>
      <c r="G5" s="19">
        <f t="shared" ref="G5:G35" si="11">$B5+2*$B$3</f>
        <v>0.71455345911949686</v>
      </c>
      <c r="H5" s="19">
        <f t="shared" ref="H5:H35" si="12">$B5+3*$B$3</f>
        <v>0.71588679245283016</v>
      </c>
      <c r="I5" s="20">
        <f ca="1">RAND()</f>
        <v>0.72905738364826622</v>
      </c>
      <c r="J5" s="19">
        <v>0.96610389850243683</v>
      </c>
      <c r="K5" s="21">
        <f t="shared" si="0"/>
        <v>0.7156257187418299</v>
      </c>
      <c r="L5" s="19">
        <f t="shared" si="1"/>
        <v>3.7389262889997443E-3</v>
      </c>
      <c r="M5" s="22">
        <f t="shared" si="2"/>
        <v>3.7389262889997443E-3</v>
      </c>
      <c r="N5" s="34">
        <f t="shared" si="3"/>
        <v>5.2521360539885091E-3</v>
      </c>
      <c r="O5" s="8">
        <v>0.69588000000000005</v>
      </c>
      <c r="P5" s="8">
        <v>0.69401999999999997</v>
      </c>
      <c r="Q5" s="2">
        <f t="shared" si="4"/>
        <v>-1.8600000000000838E-3</v>
      </c>
      <c r="R5" s="2">
        <f t="shared" si="5"/>
        <v>1.8600000000000838E-3</v>
      </c>
      <c r="S5" s="34">
        <f t="shared" si="6"/>
        <v>2.67287463355763E-3</v>
      </c>
    </row>
    <row r="6" spans="1:20" x14ac:dyDescent="0.2">
      <c r="A6" s="17" t="s">
        <v>618</v>
      </c>
      <c r="B6" s="18">
        <v>0.69588289373790813</v>
      </c>
      <c r="C6" s="19">
        <f t="shared" si="7"/>
        <v>0.69188289373790812</v>
      </c>
      <c r="D6" s="19">
        <f t="shared" si="8"/>
        <v>0.69321622707124142</v>
      </c>
      <c r="E6" s="19">
        <f t="shared" si="9"/>
        <v>0.69454956040457483</v>
      </c>
      <c r="F6" s="19">
        <f t="shared" si="10"/>
        <v>0.69721622707124142</v>
      </c>
      <c r="G6" s="19">
        <f t="shared" si="11"/>
        <v>0.69854956040457483</v>
      </c>
      <c r="H6" s="19">
        <f t="shared" si="12"/>
        <v>0.69988289373790813</v>
      </c>
      <c r="I6" s="20">
        <f t="shared" ref="I6:I35" ca="1" si="13">RAND()</f>
        <v>0.18932307141085469</v>
      </c>
      <c r="J6" s="19">
        <v>0.65317031333013142</v>
      </c>
      <c r="K6" s="21">
        <f t="shared" si="0"/>
        <v>0.69711157368039389</v>
      </c>
      <c r="L6" s="19">
        <f t="shared" si="1"/>
        <v>1.2286799424857664E-3</v>
      </c>
      <c r="M6" s="22">
        <f t="shared" si="2"/>
        <v>1.2286799424857664E-3</v>
      </c>
      <c r="N6" s="34">
        <f t="shared" si="3"/>
        <v>1.7656418250001226E-3</v>
      </c>
      <c r="O6" s="8">
        <v>0.53613</v>
      </c>
      <c r="P6" s="8">
        <v>0.53707000000000005</v>
      </c>
      <c r="Q6" s="2">
        <f t="shared" si="4"/>
        <v>9.4000000000005191E-4</v>
      </c>
      <c r="R6" s="2">
        <f t="shared" si="5"/>
        <v>9.4000000000005191E-4</v>
      </c>
      <c r="S6" s="34">
        <f t="shared" si="6"/>
        <v>1.7533061011322849E-3</v>
      </c>
    </row>
    <row r="7" spans="1:20" x14ac:dyDescent="0.2">
      <c r="A7" s="17" t="s">
        <v>619</v>
      </c>
      <c r="B7" s="18">
        <v>0.53612873490394186</v>
      </c>
      <c r="C7" s="19">
        <f t="shared" si="7"/>
        <v>0.53212873490394186</v>
      </c>
      <c r="D7" s="19">
        <f t="shared" si="8"/>
        <v>0.53346206823727516</v>
      </c>
      <c r="E7" s="19">
        <f t="shared" si="9"/>
        <v>0.53479540157060856</v>
      </c>
      <c r="F7" s="19">
        <f t="shared" si="10"/>
        <v>0.53746206823727516</v>
      </c>
      <c r="G7" s="19">
        <f t="shared" si="11"/>
        <v>0.53879540157060857</v>
      </c>
      <c r="H7" s="19">
        <f t="shared" si="12"/>
        <v>0.54012873490394187</v>
      </c>
      <c r="I7" s="20">
        <f t="shared" ca="1" si="13"/>
        <v>0.95831477769782114</v>
      </c>
      <c r="J7" s="19">
        <v>0.85240325886482804</v>
      </c>
      <c r="K7" s="21">
        <f t="shared" si="0"/>
        <v>0.53895559349305111</v>
      </c>
      <c r="L7" s="19">
        <f t="shared" si="1"/>
        <v>2.826858589109249E-3</v>
      </c>
      <c r="M7" s="22">
        <f t="shared" si="2"/>
        <v>2.826858589109249E-3</v>
      </c>
      <c r="N7" s="34">
        <f t="shared" si="3"/>
        <v>5.2727235178240111E-3</v>
      </c>
      <c r="O7" s="8">
        <v>0.39426</v>
      </c>
      <c r="P7" s="8">
        <v>0.39455000000000001</v>
      </c>
      <c r="Q7" s="2">
        <f t="shared" si="4"/>
        <v>2.9000000000001247E-4</v>
      </c>
      <c r="R7" s="2">
        <f t="shared" si="5"/>
        <v>2.9000000000001247E-4</v>
      </c>
      <c r="S7" s="34">
        <f t="shared" si="6"/>
        <v>7.3555521736928039E-4</v>
      </c>
    </row>
    <row r="8" spans="1:20" x14ac:dyDescent="0.2">
      <c r="A8" s="17" t="s">
        <v>620</v>
      </c>
      <c r="B8" s="18">
        <v>0.3942586040860892</v>
      </c>
      <c r="C8" s="19">
        <f t="shared" si="7"/>
        <v>0.3902586040860892</v>
      </c>
      <c r="D8" s="19">
        <f t="shared" si="8"/>
        <v>0.39159193741942255</v>
      </c>
      <c r="E8" s="19">
        <f t="shared" si="9"/>
        <v>0.39292527075275585</v>
      </c>
      <c r="F8" s="19">
        <f t="shared" si="10"/>
        <v>0.39559193741942256</v>
      </c>
      <c r="G8" s="19">
        <f t="shared" si="11"/>
        <v>0.39692527075275585</v>
      </c>
      <c r="H8" s="19">
        <f t="shared" si="12"/>
        <v>0.39825860408608921</v>
      </c>
      <c r="I8" s="20">
        <f t="shared" ca="1" si="13"/>
        <v>8.564502231953619E-2</v>
      </c>
      <c r="J8" s="19">
        <v>0.87014488959420966</v>
      </c>
      <c r="K8" s="21">
        <f t="shared" si="0"/>
        <v>0.39722777997775038</v>
      </c>
      <c r="L8" s="19">
        <f t="shared" si="1"/>
        <v>2.9691758916611799E-3</v>
      </c>
      <c r="M8" s="22">
        <f t="shared" si="2"/>
        <v>2.9691758916611799E-3</v>
      </c>
      <c r="N8" s="34">
        <f t="shared" si="3"/>
        <v>7.5310363829443252E-3</v>
      </c>
      <c r="O8" s="8">
        <v>-0.13685</v>
      </c>
      <c r="P8" s="8">
        <v>-0.13727</v>
      </c>
      <c r="Q8" s="2">
        <f t="shared" si="4"/>
        <v>-4.200000000000037E-4</v>
      </c>
      <c r="R8" s="2">
        <f t="shared" si="5"/>
        <v>4.200000000000037E-4</v>
      </c>
      <c r="S8" s="34">
        <f t="shared" si="6"/>
        <v>-3.0690537084399248E-3</v>
      </c>
    </row>
    <row r="9" spans="1:20" x14ac:dyDescent="0.2">
      <c r="A9" s="17" t="s">
        <v>621</v>
      </c>
      <c r="B9" s="18">
        <v>-0.23572469286326697</v>
      </c>
      <c r="C9" s="19">
        <f t="shared" si="7"/>
        <v>-0.23972469286326697</v>
      </c>
      <c r="D9" s="19">
        <f t="shared" si="8"/>
        <v>-0.23839135952993365</v>
      </c>
      <c r="E9" s="19">
        <f t="shared" si="9"/>
        <v>-0.2370580261966003</v>
      </c>
      <c r="F9" s="19">
        <f t="shared" si="10"/>
        <v>-0.23439135952993365</v>
      </c>
      <c r="G9" s="19">
        <f t="shared" si="11"/>
        <v>-0.23305802619660029</v>
      </c>
      <c r="H9" s="19">
        <f t="shared" si="12"/>
        <v>-0.23172469286326697</v>
      </c>
      <c r="I9" s="20">
        <f t="shared" ca="1" si="13"/>
        <v>0.78048155542073305</v>
      </c>
      <c r="J9" s="19">
        <v>0.59206004638769105</v>
      </c>
      <c r="K9" s="21">
        <f t="shared" si="0"/>
        <v>-0.23498621861168617</v>
      </c>
      <c r="L9" s="19">
        <f t="shared" si="1"/>
        <v>7.3847425158080071E-4</v>
      </c>
      <c r="M9" s="22">
        <f t="shared" si="2"/>
        <v>7.3847425158080071E-4</v>
      </c>
      <c r="N9" s="34">
        <f t="shared" si="3"/>
        <v>-3.1327827501260361E-3</v>
      </c>
      <c r="O9" s="8">
        <v>-9.4769999999999993E-2</v>
      </c>
      <c r="P9" s="8">
        <v>-9.5460000000000003E-2</v>
      </c>
      <c r="Q9" s="2">
        <f t="shared" si="4"/>
        <v>-6.9000000000001005E-4</v>
      </c>
      <c r="R9" s="2">
        <f t="shared" si="5"/>
        <v>6.9000000000001005E-4</v>
      </c>
      <c r="S9" s="34">
        <f t="shared" si="6"/>
        <v>-7.2807850585629432E-3</v>
      </c>
    </row>
    <row r="10" spans="1:20" x14ac:dyDescent="0.2">
      <c r="A10" s="17" t="s">
        <v>622</v>
      </c>
      <c r="B10" s="18">
        <v>-0.62022633944802708</v>
      </c>
      <c r="C10" s="19">
        <f t="shared" si="7"/>
        <v>-0.62422633944802708</v>
      </c>
      <c r="D10" s="19">
        <f t="shared" si="8"/>
        <v>-0.62289300611469378</v>
      </c>
      <c r="E10" s="19">
        <f t="shared" si="9"/>
        <v>-0.62155967278136037</v>
      </c>
      <c r="F10" s="19">
        <f t="shared" si="10"/>
        <v>-0.61889300611469378</v>
      </c>
      <c r="G10" s="19">
        <f t="shared" si="11"/>
        <v>-0.61755967278136037</v>
      </c>
      <c r="H10" s="19">
        <f t="shared" si="12"/>
        <v>-0.61622633944802707</v>
      </c>
      <c r="I10" s="20">
        <f t="shared" ca="1" si="13"/>
        <v>9.5272841899765925E-2</v>
      </c>
      <c r="J10" s="19">
        <v>0.44483478877636529</v>
      </c>
      <c r="K10" s="21">
        <f t="shared" si="0"/>
        <v>-0.62066885593232379</v>
      </c>
      <c r="L10" s="19">
        <f t="shared" si="1"/>
        <v>-4.4251648429671775E-4</v>
      </c>
      <c r="M10" s="22">
        <f t="shared" si="2"/>
        <v>4.4251648429671775E-4</v>
      </c>
      <c r="N10" s="34">
        <f t="shared" si="3"/>
        <v>-7.134758009318615E-4</v>
      </c>
      <c r="O10" s="8">
        <v>-3.0099999999999998E-2</v>
      </c>
      <c r="P10" s="8">
        <v>-3.0099999999999998E-2</v>
      </c>
      <c r="Q10" s="2">
        <f t="shared" si="4"/>
        <v>0</v>
      </c>
      <c r="R10" s="2">
        <f t="shared" si="5"/>
        <v>0</v>
      </c>
      <c r="S10" s="34">
        <f t="shared" si="6"/>
        <v>0</v>
      </c>
    </row>
    <row r="11" spans="1:20" x14ac:dyDescent="0.2">
      <c r="A11" s="17" t="s">
        <v>623</v>
      </c>
      <c r="B11" s="18">
        <v>0.28898993127782174</v>
      </c>
      <c r="C11" s="19">
        <f t="shared" si="7"/>
        <v>0.28498993127782174</v>
      </c>
      <c r="D11" s="19">
        <f t="shared" si="8"/>
        <v>0.28632326461115509</v>
      </c>
      <c r="E11" s="19">
        <f t="shared" si="9"/>
        <v>0.28765659794448839</v>
      </c>
      <c r="F11" s="19">
        <f t="shared" si="10"/>
        <v>0.2903232646111551</v>
      </c>
      <c r="G11" s="19">
        <f t="shared" si="11"/>
        <v>0.29165659794448839</v>
      </c>
      <c r="H11" s="19">
        <f t="shared" si="12"/>
        <v>0.29298993127782175</v>
      </c>
      <c r="I11" s="20">
        <f t="shared" ca="1" si="13"/>
        <v>0.73749949250466029</v>
      </c>
      <c r="J11" s="19">
        <v>1.6326419214428789E-2</v>
      </c>
      <c r="K11" s="21">
        <f t="shared" si="0"/>
        <v>0.28511006699798158</v>
      </c>
      <c r="L11" s="19">
        <f t="shared" si="1"/>
        <v>-3.8798642798401617E-3</v>
      </c>
      <c r="M11" s="22">
        <f t="shared" si="2"/>
        <v>3.8798642798401617E-3</v>
      </c>
      <c r="N11" s="34">
        <f t="shared" si="3"/>
        <v>1.3425603662676528E-2</v>
      </c>
      <c r="O11" s="8">
        <v>-4.3049999999999998E-2</v>
      </c>
      <c r="P11" s="8">
        <v>-4.3189999999999999E-2</v>
      </c>
      <c r="Q11" s="2">
        <f t="shared" si="4"/>
        <v>-1.4000000000000123E-4</v>
      </c>
      <c r="R11" s="2">
        <f t="shared" si="5"/>
        <v>1.4000000000000123E-4</v>
      </c>
      <c r="S11" s="34">
        <f t="shared" si="6"/>
        <v>-3.2520325203252319E-3</v>
      </c>
    </row>
    <row r="12" spans="1:20" x14ac:dyDescent="0.2">
      <c r="A12" s="17" t="s">
        <v>624</v>
      </c>
      <c r="B12" s="18">
        <v>0.15625999484363837</v>
      </c>
      <c r="C12" s="19">
        <f t="shared" si="7"/>
        <v>0.15225999484363836</v>
      </c>
      <c r="D12" s="19">
        <f t="shared" si="8"/>
        <v>0.15359332817697169</v>
      </c>
      <c r="E12" s="19">
        <f t="shared" si="9"/>
        <v>0.15492666151030504</v>
      </c>
      <c r="F12" s="19">
        <f t="shared" si="10"/>
        <v>0.15759332817697169</v>
      </c>
      <c r="G12" s="19">
        <f t="shared" si="11"/>
        <v>0.15892666151030505</v>
      </c>
      <c r="H12" s="19">
        <f t="shared" si="12"/>
        <v>0.16025999484363837</v>
      </c>
      <c r="I12" s="20">
        <f t="shared" ca="1" si="13"/>
        <v>0.76077825644088459</v>
      </c>
      <c r="J12" s="19">
        <v>0.24494625088031619</v>
      </c>
      <c r="K12" s="21">
        <f t="shared" si="0"/>
        <v>0.15421404077469475</v>
      </c>
      <c r="L12" s="19">
        <f t="shared" si="1"/>
        <v>-2.0459540689436173E-3</v>
      </c>
      <c r="M12" s="22">
        <f t="shared" si="2"/>
        <v>2.0459540689436173E-3</v>
      </c>
      <c r="N12" s="34">
        <f t="shared" si="3"/>
        <v>1.3093268504142101E-2</v>
      </c>
      <c r="O12" s="8">
        <v>0.14938000000000001</v>
      </c>
      <c r="P12" s="8">
        <v>0.14951</v>
      </c>
      <c r="Q12" s="2">
        <f t="shared" si="4"/>
        <v>1.2999999999999123E-4</v>
      </c>
      <c r="R12" s="2">
        <f t="shared" si="5"/>
        <v>1.2999999999999123E-4</v>
      </c>
      <c r="S12" s="34">
        <f t="shared" si="6"/>
        <v>8.7026375686163622E-4</v>
      </c>
    </row>
    <row r="13" spans="1:20" x14ac:dyDescent="0.2">
      <c r="A13" s="17" t="s">
        <v>625</v>
      </c>
      <c r="B13" s="18">
        <v>0.40858379333939193</v>
      </c>
      <c r="C13" s="19">
        <f t="shared" si="7"/>
        <v>0.40458379333939193</v>
      </c>
      <c r="D13" s="19">
        <f t="shared" si="8"/>
        <v>0.40591712667272528</v>
      </c>
      <c r="E13" s="19">
        <f t="shared" si="9"/>
        <v>0.40725046000605858</v>
      </c>
      <c r="F13" s="19">
        <f t="shared" si="10"/>
        <v>0.40991712667272528</v>
      </c>
      <c r="G13" s="19">
        <f t="shared" si="11"/>
        <v>0.41125046000605858</v>
      </c>
      <c r="H13" s="19">
        <f t="shared" si="12"/>
        <v>0.41258379333939194</v>
      </c>
      <c r="I13" s="20">
        <f t="shared" ca="1" si="13"/>
        <v>0.57599886682228618</v>
      </c>
      <c r="J13" s="19">
        <v>7.1841829266483082E-2</v>
      </c>
      <c r="K13" s="21">
        <f t="shared" si="0"/>
        <v>0.4051492547192494</v>
      </c>
      <c r="L13" s="19">
        <f t="shared" si="1"/>
        <v>-3.4345386201425354E-3</v>
      </c>
      <c r="M13" s="22">
        <f t="shared" si="2"/>
        <v>3.4345386201425354E-3</v>
      </c>
      <c r="N13" s="34">
        <f t="shared" si="3"/>
        <v>8.4059590128911961E-3</v>
      </c>
      <c r="O13" s="8">
        <v>-0.30476999999999999</v>
      </c>
      <c r="P13" s="8">
        <v>-0.30584</v>
      </c>
      <c r="Q13" s="2">
        <f t="shared" si="4"/>
        <v>-1.0700000000000154E-3</v>
      </c>
      <c r="R13" s="2">
        <f t="shared" si="5"/>
        <v>1.0700000000000154E-3</v>
      </c>
      <c r="S13" s="34">
        <f t="shared" si="6"/>
        <v>-3.5108442431998409E-3</v>
      </c>
    </row>
    <row r="14" spans="1:20" x14ac:dyDescent="0.2">
      <c r="A14" s="17" t="s">
        <v>626</v>
      </c>
      <c r="B14" s="18">
        <v>5.8392617965801683E-2</v>
      </c>
      <c r="C14" s="19">
        <f t="shared" si="7"/>
        <v>5.4392617965801679E-2</v>
      </c>
      <c r="D14" s="19">
        <f t="shared" si="8"/>
        <v>5.5725951299135018E-2</v>
      </c>
      <c r="E14" s="19">
        <f t="shared" si="9"/>
        <v>5.705928463246835E-2</v>
      </c>
      <c r="F14" s="19">
        <f t="shared" si="10"/>
        <v>5.9725951299135015E-2</v>
      </c>
      <c r="G14" s="19">
        <f t="shared" si="11"/>
        <v>6.1059284632468347E-2</v>
      </c>
      <c r="H14" s="19">
        <f t="shared" si="12"/>
        <v>6.2392617965801686E-2</v>
      </c>
      <c r="I14" s="20">
        <f t="shared" ca="1" si="13"/>
        <v>0.69272465333158417</v>
      </c>
      <c r="J14" s="19">
        <v>0.85669519004093075</v>
      </c>
      <c r="K14" s="21">
        <f t="shared" si="0"/>
        <v>6.1253904961016209E-2</v>
      </c>
      <c r="L14" s="19">
        <f t="shared" si="1"/>
        <v>2.8612869952145265E-3</v>
      </c>
      <c r="M14" s="22">
        <f t="shared" si="2"/>
        <v>2.8612869952145265E-3</v>
      </c>
      <c r="N14" s="34">
        <f t="shared" si="3"/>
        <v>4.9000834264534478E-2</v>
      </c>
      <c r="O14" s="8">
        <v>1.06</v>
      </c>
      <c r="P14" s="8">
        <v>1.05559</v>
      </c>
      <c r="Q14" s="2">
        <f t="shared" si="4"/>
        <v>-4.410000000000025E-3</v>
      </c>
      <c r="R14" s="2">
        <f t="shared" si="5"/>
        <v>4.410000000000025E-3</v>
      </c>
      <c r="S14" s="34">
        <f t="shared" si="6"/>
        <v>4.1603773584905895E-3</v>
      </c>
    </row>
    <row r="15" spans="1:20" x14ac:dyDescent="0.2">
      <c r="A15" s="17" t="s">
        <v>627</v>
      </c>
      <c r="B15" s="18">
        <v>6.5257807740326648E-2</v>
      </c>
      <c r="C15" s="19">
        <f t="shared" si="7"/>
        <v>6.1257807740326645E-2</v>
      </c>
      <c r="D15" s="19">
        <f t="shared" si="8"/>
        <v>6.2591141073659984E-2</v>
      </c>
      <c r="E15" s="19">
        <f t="shared" si="9"/>
        <v>6.3924474406993309E-2</v>
      </c>
      <c r="F15" s="19">
        <f t="shared" si="10"/>
        <v>6.6591141073659987E-2</v>
      </c>
      <c r="G15" s="19">
        <f t="shared" si="11"/>
        <v>6.7924474406993313E-2</v>
      </c>
      <c r="H15" s="19">
        <f t="shared" si="12"/>
        <v>6.9257807740326652E-2</v>
      </c>
      <c r="I15" s="20">
        <f t="shared" ca="1" si="13"/>
        <v>6.7675637003999034E-2</v>
      </c>
      <c r="J15" s="19">
        <v>0.17743191849872186</v>
      </c>
      <c r="K15" s="21">
        <f t="shared" si="0"/>
        <v>6.2670276754655113E-2</v>
      </c>
      <c r="L15" s="19">
        <f t="shared" si="1"/>
        <v>-2.5875309856715351E-3</v>
      </c>
      <c r="M15" s="22">
        <f t="shared" si="2"/>
        <v>2.5875309856715351E-3</v>
      </c>
      <c r="N15" s="34">
        <f t="shared" si="3"/>
        <v>3.9650902708344385E-2</v>
      </c>
      <c r="O15" s="8">
        <v>1.0449999999999999</v>
      </c>
      <c r="P15" s="8">
        <v>1.04304</v>
      </c>
      <c r="Q15" s="2">
        <f t="shared" si="4"/>
        <v>-1.9599999999999618E-3</v>
      </c>
      <c r="R15" s="2">
        <f t="shared" si="5"/>
        <v>1.9599999999999618E-3</v>
      </c>
      <c r="S15" s="34">
        <f t="shared" si="6"/>
        <v>1.8755980861243655E-3</v>
      </c>
    </row>
    <row r="16" spans="1:20" x14ac:dyDescent="0.2">
      <c r="A16" s="17" t="s">
        <v>628</v>
      </c>
      <c r="B16" s="18">
        <v>0.14532809680651107</v>
      </c>
      <c r="C16" s="19">
        <f t="shared" si="7"/>
        <v>0.14132809680651107</v>
      </c>
      <c r="D16" s="19">
        <f t="shared" si="8"/>
        <v>0.14266143013984439</v>
      </c>
      <c r="E16" s="19">
        <f t="shared" si="9"/>
        <v>0.14399476347317774</v>
      </c>
      <c r="F16" s="19">
        <f t="shared" si="10"/>
        <v>0.1466614301398444</v>
      </c>
      <c r="G16" s="19">
        <f t="shared" si="11"/>
        <v>0.14799476347317775</v>
      </c>
      <c r="H16" s="19">
        <f t="shared" si="12"/>
        <v>0.14932809680651107</v>
      </c>
      <c r="I16" s="20">
        <f t="shared" ca="1" si="13"/>
        <v>0.9362888434669433</v>
      </c>
      <c r="J16" s="19">
        <v>0.6854317168751598</v>
      </c>
      <c r="K16" s="21">
        <f t="shared" si="0"/>
        <v>0.14681556671025245</v>
      </c>
      <c r="L16" s="19">
        <f t="shared" si="1"/>
        <v>1.4874699037413786E-3</v>
      </c>
      <c r="M16" s="22">
        <f t="shared" si="2"/>
        <v>1.4874699037413786E-3</v>
      </c>
      <c r="N16" s="34">
        <f t="shared" si="3"/>
        <v>1.0235253446701271E-2</v>
      </c>
      <c r="O16" s="8">
        <v>1.01</v>
      </c>
      <c r="P16" s="8">
        <v>1.0040100000000001</v>
      </c>
      <c r="Q16" s="2">
        <f t="shared" si="4"/>
        <v>-5.9899999999999398E-3</v>
      </c>
      <c r="R16" s="2">
        <f t="shared" si="5"/>
        <v>5.9899999999999398E-3</v>
      </c>
      <c r="S16" s="34">
        <f t="shared" si="6"/>
        <v>5.9306930693068709E-3</v>
      </c>
    </row>
    <row r="17" spans="1:19" x14ac:dyDescent="0.2">
      <c r="A17" s="17" t="s">
        <v>629</v>
      </c>
      <c r="B17" s="18">
        <v>3.6756471165938588E-2</v>
      </c>
      <c r="C17" s="19">
        <f t="shared" si="7"/>
        <v>3.2756471165938592E-2</v>
      </c>
      <c r="D17" s="19">
        <f t="shared" si="8"/>
        <v>3.4089804499271924E-2</v>
      </c>
      <c r="E17" s="19">
        <f t="shared" si="9"/>
        <v>3.5423137832605256E-2</v>
      </c>
      <c r="F17" s="19">
        <f t="shared" si="10"/>
        <v>3.808980449927192E-2</v>
      </c>
      <c r="G17" s="19">
        <f t="shared" si="11"/>
        <v>3.9423137832605253E-2</v>
      </c>
      <c r="H17" s="19">
        <f t="shared" si="12"/>
        <v>4.0756471165938585E-2</v>
      </c>
      <c r="I17" s="20">
        <f t="shared" ca="1" si="13"/>
        <v>0.86789944908838412</v>
      </c>
      <c r="J17" s="19">
        <v>0.32748805352456545</v>
      </c>
      <c r="K17" s="21">
        <f t="shared" si="0"/>
        <v>3.5372639247956562E-2</v>
      </c>
      <c r="L17" s="19">
        <f t="shared" si="1"/>
        <v>-1.3838319179820258E-3</v>
      </c>
      <c r="M17" s="22">
        <f t="shared" si="2"/>
        <v>1.3838319179820258E-3</v>
      </c>
      <c r="N17" s="34">
        <f t="shared" si="3"/>
        <v>3.7648660877554328E-2</v>
      </c>
      <c r="O17" s="8">
        <v>1.018</v>
      </c>
      <c r="P17" s="8">
        <v>1.0126299999999999</v>
      </c>
      <c r="Q17" s="2">
        <f t="shared" si="4"/>
        <v>-5.3700000000000969E-3</v>
      </c>
      <c r="R17" s="2">
        <f t="shared" si="5"/>
        <v>5.3700000000000969E-3</v>
      </c>
      <c r="S17" s="34">
        <f t="shared" si="6"/>
        <v>5.2750491159136515E-3</v>
      </c>
    </row>
    <row r="18" spans="1:19" x14ac:dyDescent="0.2">
      <c r="A18" s="17" t="s">
        <v>630</v>
      </c>
      <c r="B18" s="18">
        <v>0.24404084280577334</v>
      </c>
      <c r="C18" s="19">
        <f t="shared" si="7"/>
        <v>0.24004084280577334</v>
      </c>
      <c r="D18" s="19">
        <f t="shared" si="8"/>
        <v>0.24137417613910667</v>
      </c>
      <c r="E18" s="19">
        <f t="shared" si="9"/>
        <v>0.24270750947244002</v>
      </c>
      <c r="F18" s="19">
        <f t="shared" si="10"/>
        <v>0.24537417613910667</v>
      </c>
      <c r="G18" s="19">
        <f t="shared" si="11"/>
        <v>0.24670750947244002</v>
      </c>
      <c r="H18" s="19">
        <f t="shared" si="12"/>
        <v>0.24804084280577335</v>
      </c>
      <c r="I18" s="20">
        <f t="shared" ca="1" si="13"/>
        <v>0.43183200849308889</v>
      </c>
      <c r="J18" s="19">
        <v>0.60487156074370807</v>
      </c>
      <c r="K18" s="21">
        <f t="shared" si="0"/>
        <v>0.24488208665010269</v>
      </c>
      <c r="L18" s="19">
        <f t="shared" si="1"/>
        <v>8.4124384432934796E-4</v>
      </c>
      <c r="M18" s="22">
        <f t="shared" si="2"/>
        <v>8.4124384432934796E-4</v>
      </c>
      <c r="N18" s="34">
        <f t="shared" si="3"/>
        <v>3.4471436611078874E-3</v>
      </c>
      <c r="O18" s="8">
        <v>1.02</v>
      </c>
      <c r="P18" s="8">
        <v>1.0275099999999999</v>
      </c>
      <c r="Q18" s="2">
        <f t="shared" si="4"/>
        <v>7.5099999999999056E-3</v>
      </c>
      <c r="R18" s="2">
        <f t="shared" si="5"/>
        <v>7.5099999999999056E-3</v>
      </c>
      <c r="S18" s="34">
        <f t="shared" si="6"/>
        <v>7.3627450980391232E-3</v>
      </c>
    </row>
    <row r="19" spans="1:19" x14ac:dyDescent="0.2">
      <c r="A19" s="23" t="s">
        <v>631</v>
      </c>
      <c r="B19" s="18">
        <v>3.7844352851671662E-2</v>
      </c>
      <c r="C19" s="19">
        <f t="shared" si="7"/>
        <v>3.3844352851671658E-2</v>
      </c>
      <c r="D19" s="19">
        <f t="shared" si="8"/>
        <v>3.5177686185004997E-2</v>
      </c>
      <c r="E19" s="19">
        <f t="shared" si="9"/>
        <v>3.6511019518338329E-2</v>
      </c>
      <c r="F19" s="19">
        <f t="shared" si="10"/>
        <v>3.9177686185004994E-2</v>
      </c>
      <c r="G19" s="19">
        <f t="shared" si="11"/>
        <v>4.0511019518338326E-2</v>
      </c>
      <c r="H19" s="19">
        <f t="shared" si="12"/>
        <v>4.1844352851671665E-2</v>
      </c>
      <c r="I19" s="20">
        <f t="shared" ca="1" si="13"/>
        <v>0.57986174620402542</v>
      </c>
      <c r="J19" s="19">
        <v>0.50697870588065763</v>
      </c>
      <c r="K19" s="21">
        <f t="shared" si="0"/>
        <v>3.7900333646863939E-2</v>
      </c>
      <c r="L19" s="19">
        <f t="shared" si="1"/>
        <v>5.5980795192277222E-5</v>
      </c>
      <c r="M19" s="22">
        <f t="shared" si="2"/>
        <v>5.5980795192277222E-5</v>
      </c>
      <c r="N19" s="34">
        <f t="shared" si="3"/>
        <v>1.4792377455016895E-3</v>
      </c>
      <c r="O19" s="8">
        <v>1.07</v>
      </c>
      <c r="P19" s="8">
        <v>1.0703</v>
      </c>
      <c r="Q19" s="2">
        <f t="shared" si="4"/>
        <v>2.9999999999996696E-4</v>
      </c>
      <c r="R19" s="2">
        <f t="shared" si="5"/>
        <v>2.9999999999996696E-4</v>
      </c>
      <c r="S19" s="34">
        <f t="shared" si="6"/>
        <v>2.8037383177567004E-4</v>
      </c>
    </row>
    <row r="20" spans="1:19" x14ac:dyDescent="0.2">
      <c r="A20" s="23" t="s">
        <v>632</v>
      </c>
      <c r="B20" s="18">
        <v>7.6927032796849357E-2</v>
      </c>
      <c r="C20" s="19">
        <f t="shared" si="7"/>
        <v>7.2927032796849353E-2</v>
      </c>
      <c r="D20" s="19">
        <f t="shared" si="8"/>
        <v>7.4260366130182692E-2</v>
      </c>
      <c r="E20" s="19">
        <f t="shared" si="9"/>
        <v>7.5593699463516018E-2</v>
      </c>
      <c r="F20" s="19">
        <f t="shared" si="10"/>
        <v>7.8260366130182696E-2</v>
      </c>
      <c r="G20" s="19">
        <f t="shared" si="11"/>
        <v>7.9593699463516021E-2</v>
      </c>
      <c r="H20" s="19">
        <f t="shared" si="12"/>
        <v>8.092703279684936E-2</v>
      </c>
      <c r="I20" s="20">
        <f t="shared" ca="1" si="13"/>
        <v>0.35015113906683126</v>
      </c>
      <c r="J20" s="19">
        <v>0.90736247306055495</v>
      </c>
      <c r="K20" s="21">
        <f t="shared" si="0"/>
        <v>8.0194755432449916E-2</v>
      </c>
      <c r="L20" s="19">
        <f t="shared" si="1"/>
        <v>3.267722635600559E-3</v>
      </c>
      <c r="M20" s="22">
        <f t="shared" si="2"/>
        <v>3.267722635600559E-3</v>
      </c>
      <c r="N20" s="34">
        <f t="shared" si="3"/>
        <v>4.247820976314054E-2</v>
      </c>
      <c r="O20" s="8">
        <v>1.0620000000000001</v>
      </c>
      <c r="P20" s="8">
        <v>1.0555399999999999</v>
      </c>
      <c r="Q20" s="2">
        <f t="shared" si="4"/>
        <v>-6.4600000000001323E-3</v>
      </c>
      <c r="R20" s="2">
        <f t="shared" si="5"/>
        <v>6.4600000000001323E-3</v>
      </c>
      <c r="S20" s="34">
        <f t="shared" si="6"/>
        <v>6.0828625235406142E-3</v>
      </c>
    </row>
    <row r="21" spans="1:19" x14ac:dyDescent="0.2">
      <c r="A21" s="23" t="s">
        <v>633</v>
      </c>
      <c r="B21" s="18">
        <v>-3.1111587611428924E-2</v>
      </c>
      <c r="C21" s="19">
        <f t="shared" si="7"/>
        <v>-3.5111587611428921E-2</v>
      </c>
      <c r="D21" s="19">
        <f t="shared" si="8"/>
        <v>-3.3778254278095589E-2</v>
      </c>
      <c r="E21" s="19">
        <f t="shared" si="9"/>
        <v>-3.2444920944762257E-2</v>
      </c>
      <c r="F21" s="19">
        <f t="shared" si="10"/>
        <v>-2.9778254278095592E-2</v>
      </c>
      <c r="G21" s="19">
        <f t="shared" si="11"/>
        <v>-2.8444920944762257E-2</v>
      </c>
      <c r="H21" s="19">
        <f t="shared" si="12"/>
        <v>-2.7111587611428924E-2</v>
      </c>
      <c r="I21" s="20">
        <f t="shared" ca="1" si="13"/>
        <v>0.46899507430332543</v>
      </c>
      <c r="J21" s="19">
        <v>0.31579119735919647</v>
      </c>
      <c r="K21" s="21">
        <f t="shared" si="0"/>
        <v>-3.2589247714834547E-2</v>
      </c>
      <c r="L21" s="19">
        <f t="shared" si="1"/>
        <v>-1.477660103405623E-3</v>
      </c>
      <c r="M21" s="22">
        <f t="shared" si="2"/>
        <v>1.477660103405623E-3</v>
      </c>
      <c r="N21" s="34">
        <f t="shared" si="3"/>
        <v>-4.7495490164661369E-2</v>
      </c>
      <c r="O21" s="8">
        <v>1.0900000000000001</v>
      </c>
      <c r="P21" s="8">
        <v>1.08978</v>
      </c>
      <c r="Q21" s="2">
        <f t="shared" si="4"/>
        <v>-2.20000000000109E-4</v>
      </c>
      <c r="R21" s="2">
        <f t="shared" si="5"/>
        <v>2.20000000000109E-4</v>
      </c>
      <c r="S21" s="34">
        <f t="shared" si="6"/>
        <v>2.018348623854211E-4</v>
      </c>
    </row>
    <row r="22" spans="1:19" x14ac:dyDescent="0.2">
      <c r="A22" s="23" t="s">
        <v>634</v>
      </c>
      <c r="B22" s="18">
        <v>1.3232823243272952E-2</v>
      </c>
      <c r="C22" s="19">
        <f t="shared" si="7"/>
        <v>9.2328232432729515E-3</v>
      </c>
      <c r="D22" s="19">
        <f t="shared" si="8"/>
        <v>1.0566156576606285E-2</v>
      </c>
      <c r="E22" s="19">
        <f t="shared" si="9"/>
        <v>1.1899489909939618E-2</v>
      </c>
      <c r="F22" s="19">
        <f t="shared" si="10"/>
        <v>1.4566156576606286E-2</v>
      </c>
      <c r="G22" s="19">
        <f t="shared" si="11"/>
        <v>1.5899489909939619E-2</v>
      </c>
      <c r="H22" s="19">
        <f t="shared" si="12"/>
        <v>1.7232823243272952E-2</v>
      </c>
      <c r="I22" s="20">
        <f t="shared" ca="1" si="13"/>
        <v>0.96400292490103234</v>
      </c>
      <c r="J22" s="19">
        <v>0.31694452454125166</v>
      </c>
      <c r="K22" s="20">
        <f t="shared" si="0"/>
        <v>1.1764414736635042E-2</v>
      </c>
      <c r="L22" s="19">
        <f t="shared" si="1"/>
        <v>-1.4684085066379096E-3</v>
      </c>
      <c r="M22" s="22">
        <f t="shared" si="2"/>
        <v>1.4684085066379096E-3</v>
      </c>
      <c r="N22" s="34">
        <f t="shared" si="3"/>
        <v>0.11096713676610098</v>
      </c>
      <c r="O22" s="8">
        <v>1.056</v>
      </c>
      <c r="P22" s="8">
        <v>1.0500400000000001</v>
      </c>
      <c r="Q22" s="2">
        <f t="shared" si="4"/>
        <v>-5.9599999999999653E-3</v>
      </c>
      <c r="R22" s="2">
        <f t="shared" si="5"/>
        <v>5.9599999999999653E-3</v>
      </c>
      <c r="S22" s="34">
        <f t="shared" si="6"/>
        <v>5.6439393939393609E-3</v>
      </c>
    </row>
    <row r="23" spans="1:19" x14ac:dyDescent="0.2">
      <c r="A23" s="23" t="s">
        <v>635</v>
      </c>
      <c r="B23" s="18">
        <v>4.6770362435165462E-2</v>
      </c>
      <c r="C23" s="19">
        <f t="shared" si="7"/>
        <v>4.2770362435165465E-2</v>
      </c>
      <c r="D23" s="19">
        <f t="shared" si="8"/>
        <v>4.4103695768498798E-2</v>
      </c>
      <c r="E23" s="19">
        <f t="shared" si="9"/>
        <v>4.543702910183213E-2</v>
      </c>
      <c r="F23" s="19">
        <f t="shared" si="10"/>
        <v>4.8103695768498794E-2</v>
      </c>
      <c r="G23" s="19">
        <f t="shared" si="11"/>
        <v>4.9437029101832126E-2</v>
      </c>
      <c r="H23" s="19">
        <f t="shared" si="12"/>
        <v>5.0770362435165459E-2</v>
      </c>
      <c r="I23" s="20">
        <f t="shared" ca="1" si="13"/>
        <v>9.4668012428728687E-2</v>
      </c>
      <c r="J23" s="19">
        <v>0.45734160907925259</v>
      </c>
      <c r="K23" s="21">
        <f t="shared" si="0"/>
        <v>4.6428171391982888E-2</v>
      </c>
      <c r="L23" s="19">
        <f t="shared" si="1"/>
        <v>-3.4219104318257421E-4</v>
      </c>
      <c r="M23" s="22">
        <f t="shared" si="2"/>
        <v>3.4219104318257421E-4</v>
      </c>
      <c r="N23" s="34">
        <f t="shared" si="3"/>
        <v>7.316407771201904E-3</v>
      </c>
      <c r="O23" s="8">
        <v>1.0509999999999999</v>
      </c>
      <c r="P23" s="8">
        <v>1.0439099999999999</v>
      </c>
      <c r="Q23" s="2">
        <f t="shared" si="4"/>
        <v>-7.0900000000000407E-3</v>
      </c>
      <c r="R23" s="2">
        <f t="shared" si="5"/>
        <v>7.0900000000000407E-3</v>
      </c>
      <c r="S23" s="34">
        <f t="shared" si="6"/>
        <v>6.7459562321598868E-3</v>
      </c>
    </row>
    <row r="24" spans="1:19" x14ac:dyDescent="0.2">
      <c r="A24" s="24" t="s">
        <v>636</v>
      </c>
      <c r="B24" s="18">
        <v>-1.4768907885592062</v>
      </c>
      <c r="C24" s="19">
        <f t="shared" si="7"/>
        <v>-1.4808907885592062</v>
      </c>
      <c r="D24" s="19">
        <f t="shared" si="8"/>
        <v>-1.4795574552258728</v>
      </c>
      <c r="E24" s="19">
        <f t="shared" si="9"/>
        <v>-1.4782241218925396</v>
      </c>
      <c r="F24" s="19">
        <f t="shared" si="10"/>
        <v>-1.4755574552258728</v>
      </c>
      <c r="G24" s="19">
        <f t="shared" si="11"/>
        <v>-1.4742241218925396</v>
      </c>
      <c r="H24" s="19">
        <f t="shared" si="12"/>
        <v>-1.4728907885592062</v>
      </c>
      <c r="I24" s="20">
        <f t="shared" ca="1" si="13"/>
        <v>0.7882747475717371</v>
      </c>
      <c r="J24" s="19">
        <v>0.36337778187574443</v>
      </c>
      <c r="K24" s="21">
        <f t="shared" si="0"/>
        <v>-1.4779867253334908</v>
      </c>
      <c r="L24" s="19">
        <f t="shared" si="1"/>
        <v>-1.095936774284656E-3</v>
      </c>
      <c r="M24" s="22">
        <f t="shared" si="2"/>
        <v>1.095936774284656E-3</v>
      </c>
      <c r="N24" s="34">
        <f t="shared" si="3"/>
        <v>-7.4205674703530834E-4</v>
      </c>
      <c r="O24" s="8">
        <v>1.0569999999999999</v>
      </c>
      <c r="P24" s="8">
        <v>1.05562</v>
      </c>
      <c r="Q24" s="2">
        <f t="shared" si="4"/>
        <v>-1.3799999999999368E-3</v>
      </c>
      <c r="R24" s="2">
        <f t="shared" si="5"/>
        <v>1.3799999999999368E-3</v>
      </c>
      <c r="S24" s="34">
        <f t="shared" si="6"/>
        <v>1.3055818353831003E-3</v>
      </c>
    </row>
    <row r="25" spans="1:19" x14ac:dyDescent="0.2">
      <c r="A25" s="24" t="s">
        <v>637</v>
      </c>
      <c r="B25" s="18">
        <v>-0.70804428741989678</v>
      </c>
      <c r="C25" s="19">
        <f t="shared" si="7"/>
        <v>-0.71204428741989678</v>
      </c>
      <c r="D25" s="19">
        <f t="shared" si="8"/>
        <v>-0.71071095408656348</v>
      </c>
      <c r="E25" s="19">
        <f t="shared" si="9"/>
        <v>-0.70937762075323008</v>
      </c>
      <c r="F25" s="19">
        <f t="shared" si="10"/>
        <v>-0.70671095408656348</v>
      </c>
      <c r="G25" s="19">
        <f t="shared" si="11"/>
        <v>-0.70537762075323007</v>
      </c>
      <c r="H25" s="19">
        <f t="shared" si="12"/>
        <v>-0.70404428741989677</v>
      </c>
      <c r="I25" s="20">
        <f t="shared" ca="1" si="13"/>
        <v>0.833434885953799</v>
      </c>
      <c r="J25" s="19">
        <v>0.28992373171913433</v>
      </c>
      <c r="K25" s="21">
        <f t="shared" si="0"/>
        <v>-0.70972944749835554</v>
      </c>
      <c r="L25" s="19">
        <f t="shared" si="1"/>
        <v>-1.6851600784587584E-3</v>
      </c>
      <c r="M25" s="22">
        <f t="shared" si="2"/>
        <v>1.6851600784587584E-3</v>
      </c>
      <c r="N25" s="34">
        <f t="shared" si="3"/>
        <v>-2.3800207252564066E-3</v>
      </c>
      <c r="O25" s="8">
        <v>1.0549999999999999</v>
      </c>
      <c r="P25" s="8">
        <v>1.06003</v>
      </c>
      <c r="Q25" s="2">
        <f t="shared" si="4"/>
        <v>5.03000000000009E-3</v>
      </c>
      <c r="R25" s="2">
        <f t="shared" si="5"/>
        <v>5.03000000000009E-3</v>
      </c>
      <c r="S25" s="34">
        <f t="shared" si="6"/>
        <v>4.7677725118484265E-3</v>
      </c>
    </row>
    <row r="26" spans="1:19" x14ac:dyDescent="0.2">
      <c r="A26" s="24" t="s">
        <v>638</v>
      </c>
      <c r="B26" s="18">
        <v>-0.68905230943079399</v>
      </c>
      <c r="C26" s="19">
        <f t="shared" si="7"/>
        <v>-0.69305230943079399</v>
      </c>
      <c r="D26" s="19">
        <f t="shared" si="8"/>
        <v>-0.69171897609746069</v>
      </c>
      <c r="E26" s="19">
        <f t="shared" si="9"/>
        <v>-0.69038564276412728</v>
      </c>
      <c r="F26" s="19">
        <f t="shared" si="10"/>
        <v>-0.68771897609746069</v>
      </c>
      <c r="G26" s="19">
        <f t="shared" si="11"/>
        <v>-0.68638564276412728</v>
      </c>
      <c r="H26" s="19">
        <f t="shared" si="12"/>
        <v>-0.68505230943079398</v>
      </c>
      <c r="I26" s="20">
        <f t="shared" ca="1" si="13"/>
        <v>0.17307208350282144</v>
      </c>
      <c r="J26" s="19">
        <v>0.87750538524585853</v>
      </c>
      <c r="K26" s="21">
        <f t="shared" si="0"/>
        <v>-0.68602409015678734</v>
      </c>
      <c r="L26" s="19">
        <f t="shared" si="1"/>
        <v>3.0282192740066494E-3</v>
      </c>
      <c r="M26" s="22">
        <f t="shared" si="2"/>
        <v>3.0282192740066494E-3</v>
      </c>
      <c r="N26" s="34">
        <f t="shared" si="3"/>
        <v>-4.3947596322667769E-3</v>
      </c>
      <c r="O26" s="8">
        <v>1.05</v>
      </c>
      <c r="P26" s="8">
        <v>1.0506800000000001</v>
      </c>
      <c r="Q26" s="2">
        <f t="shared" si="4"/>
        <v>6.8000000000001393E-4</v>
      </c>
      <c r="R26" s="2">
        <f t="shared" si="5"/>
        <v>6.8000000000001393E-4</v>
      </c>
      <c r="S26" s="34">
        <f t="shared" si="6"/>
        <v>6.4761904761906082E-4</v>
      </c>
    </row>
    <row r="27" spans="1:19" x14ac:dyDescent="0.2">
      <c r="A27" s="24" t="s">
        <v>639</v>
      </c>
      <c r="B27" s="18">
        <v>-0.5314659803377928</v>
      </c>
      <c r="C27" s="19">
        <f t="shared" si="7"/>
        <v>-0.5354659803377928</v>
      </c>
      <c r="D27" s="19">
        <f t="shared" si="8"/>
        <v>-0.5341326470044595</v>
      </c>
      <c r="E27" s="19">
        <f t="shared" si="9"/>
        <v>-0.5327993136711261</v>
      </c>
      <c r="F27" s="19">
        <f t="shared" si="10"/>
        <v>-0.5301326470044595</v>
      </c>
      <c r="G27" s="19">
        <f t="shared" si="11"/>
        <v>-0.52879931367112609</v>
      </c>
      <c r="H27" s="19">
        <f t="shared" si="12"/>
        <v>-0.52746598033779279</v>
      </c>
      <c r="I27" s="20">
        <f t="shared" ca="1" si="13"/>
        <v>0.21906530576423477</v>
      </c>
      <c r="J27" s="19">
        <v>0.18969597092777613</v>
      </c>
      <c r="K27" s="21">
        <f t="shared" si="0"/>
        <v>-0.53395513328332356</v>
      </c>
      <c r="L27" s="19">
        <f t="shared" si="1"/>
        <v>-2.4891529455307593E-3</v>
      </c>
      <c r="M27" s="22">
        <f t="shared" si="2"/>
        <v>2.4891529455307593E-3</v>
      </c>
      <c r="N27" s="34">
        <f t="shared" si="3"/>
        <v>-4.6835602609007756E-3</v>
      </c>
      <c r="O27" s="8">
        <v>1.036</v>
      </c>
      <c r="P27" s="8">
        <v>1.0394000000000001</v>
      </c>
      <c r="Q27" s="2">
        <f t="shared" si="4"/>
        <v>3.4000000000000696E-3</v>
      </c>
      <c r="R27" s="2">
        <f t="shared" si="5"/>
        <v>3.4000000000000696E-3</v>
      </c>
      <c r="S27" s="34">
        <f t="shared" si="6"/>
        <v>3.2818532818533488E-3</v>
      </c>
    </row>
    <row r="28" spans="1:19" x14ac:dyDescent="0.2">
      <c r="A28" s="17" t="s">
        <v>640</v>
      </c>
      <c r="B28" s="18">
        <v>-0.38998929095233592</v>
      </c>
      <c r="C28" s="19">
        <f t="shared" si="7"/>
        <v>-0.39398929095233592</v>
      </c>
      <c r="D28" s="19">
        <f t="shared" si="8"/>
        <v>-0.39265595761900257</v>
      </c>
      <c r="E28" s="19">
        <f t="shared" si="9"/>
        <v>-0.39132262428566927</v>
      </c>
      <c r="F28" s="19">
        <f t="shared" si="10"/>
        <v>-0.38865595761900257</v>
      </c>
      <c r="G28" s="19">
        <f t="shared" si="11"/>
        <v>-0.38732262428566927</v>
      </c>
      <c r="H28" s="19">
        <f t="shared" si="12"/>
        <v>-0.38598929095233592</v>
      </c>
      <c r="I28" s="20">
        <f t="shared" ca="1" si="13"/>
        <v>0.85026472960060695</v>
      </c>
      <c r="J28" s="19">
        <v>0.40527058160728163</v>
      </c>
      <c r="K28" s="21">
        <f t="shared" si="0"/>
        <v>-0.39074917799449149</v>
      </c>
      <c r="L28" s="19">
        <f t="shared" si="1"/>
        <v>-7.5988704215557146E-4</v>
      </c>
      <c r="M28" s="22">
        <f t="shared" si="2"/>
        <v>7.5988704215557146E-4</v>
      </c>
      <c r="N28" s="34">
        <f t="shared" si="3"/>
        <v>-1.9484818167697945E-3</v>
      </c>
      <c r="O28" s="8">
        <v>0</v>
      </c>
      <c r="P28" s="8">
        <v>-2.0000000000000002E-5</v>
      </c>
      <c r="Q28" s="2">
        <f t="shared" si="4"/>
        <v>-2.0000000000000002E-5</v>
      </c>
      <c r="R28" s="2">
        <f t="shared" si="5"/>
        <v>2.0000000000000002E-5</v>
      </c>
      <c r="S28" s="34" t="e">
        <f t="shared" si="6"/>
        <v>#DIV/0!</v>
      </c>
    </row>
    <row r="29" spans="1:19" x14ac:dyDescent="0.2">
      <c r="A29" s="17" t="s">
        <v>641</v>
      </c>
      <c r="B29" s="18">
        <v>0.23831540754651589</v>
      </c>
      <c r="C29" s="19">
        <f t="shared" si="7"/>
        <v>0.23431540754651589</v>
      </c>
      <c r="D29" s="19">
        <f t="shared" si="8"/>
        <v>0.23564874087984922</v>
      </c>
      <c r="E29" s="19">
        <f t="shared" si="9"/>
        <v>0.23698207421318257</v>
      </c>
      <c r="F29" s="19">
        <f t="shared" si="10"/>
        <v>0.23964874087984922</v>
      </c>
      <c r="G29" s="19">
        <f t="shared" si="11"/>
        <v>0.24098207421318257</v>
      </c>
      <c r="H29" s="19">
        <f t="shared" si="12"/>
        <v>0.2423154075465159</v>
      </c>
      <c r="I29" s="20">
        <f t="shared" ca="1" si="13"/>
        <v>0.59560412567546295</v>
      </c>
      <c r="J29" s="19">
        <v>0.25016024752565746</v>
      </c>
      <c r="K29" s="21">
        <f t="shared" si="0"/>
        <v>0.23631127837796606</v>
      </c>
      <c r="L29" s="19">
        <f t="shared" si="1"/>
        <v>-2.0041291685498341E-3</v>
      </c>
      <c r="M29" s="22">
        <f t="shared" si="2"/>
        <v>2.0041291685498341E-3</v>
      </c>
      <c r="N29" s="34">
        <f t="shared" si="3"/>
        <v>8.4095660837986558E-3</v>
      </c>
      <c r="O29" s="8">
        <v>-8.6919999999999997E-2</v>
      </c>
      <c r="P29" s="8">
        <v>-8.6940000000000003E-2</v>
      </c>
      <c r="Q29" s="2">
        <f t="shared" si="4"/>
        <v>-2.0000000000006124E-5</v>
      </c>
      <c r="R29" s="2">
        <f t="shared" si="5"/>
        <v>2.0000000000006124E-5</v>
      </c>
      <c r="S29" s="34">
        <f t="shared" si="6"/>
        <v>-2.3009664058911786E-4</v>
      </c>
    </row>
    <row r="30" spans="1:19" x14ac:dyDescent="0.2">
      <c r="A30" s="17" t="s">
        <v>642</v>
      </c>
      <c r="B30" s="18">
        <v>0.62022063279403017</v>
      </c>
      <c r="C30" s="19">
        <f t="shared" si="7"/>
        <v>0.61622063279403017</v>
      </c>
      <c r="D30" s="19">
        <f t="shared" si="8"/>
        <v>0.61755396612736346</v>
      </c>
      <c r="E30" s="19">
        <f t="shared" si="9"/>
        <v>0.61888729946069687</v>
      </c>
      <c r="F30" s="19">
        <f t="shared" si="10"/>
        <v>0.62155396612736347</v>
      </c>
      <c r="G30" s="19">
        <f t="shared" si="11"/>
        <v>0.62288729946069687</v>
      </c>
      <c r="H30" s="19">
        <f t="shared" si="12"/>
        <v>0.62422063279403017</v>
      </c>
      <c r="I30" s="20">
        <f t="shared" ca="1" si="13"/>
        <v>0.93287494730124121</v>
      </c>
      <c r="J30" s="19">
        <v>0.26057283790492991</v>
      </c>
      <c r="K30" s="21">
        <f t="shared" si="0"/>
        <v>0.61830002986937305</v>
      </c>
      <c r="L30" s="19">
        <f t="shared" si="1"/>
        <v>-1.9206029246571221E-3</v>
      </c>
      <c r="M30" s="22">
        <f t="shared" si="2"/>
        <v>1.9206029246571221E-3</v>
      </c>
      <c r="N30" s="34">
        <f t="shared" si="3"/>
        <v>3.0966446827236358E-3</v>
      </c>
      <c r="O30" s="8">
        <v>-0.22217999999999999</v>
      </c>
      <c r="P30" s="8">
        <v>-0.22206000000000001</v>
      </c>
      <c r="Q30" s="2">
        <f t="shared" si="4"/>
        <v>1.1999999999998123E-4</v>
      </c>
      <c r="R30" s="2">
        <f t="shared" si="5"/>
        <v>1.1999999999998123E-4</v>
      </c>
      <c r="S30" s="34">
        <f t="shared" si="6"/>
        <v>-5.4010261949762007E-4</v>
      </c>
    </row>
    <row r="31" spans="1:19" x14ac:dyDescent="0.2">
      <c r="A31" s="17" t="s">
        <v>643</v>
      </c>
      <c r="B31" s="18">
        <v>-0.28262355812011664</v>
      </c>
      <c r="C31" s="19">
        <f t="shared" si="7"/>
        <v>-0.28662355812011664</v>
      </c>
      <c r="D31" s="19">
        <f t="shared" si="8"/>
        <v>-0.28529022478678329</v>
      </c>
      <c r="E31" s="19">
        <f t="shared" si="9"/>
        <v>-0.28395689145344999</v>
      </c>
      <c r="F31" s="19">
        <f t="shared" si="10"/>
        <v>-0.28129022478678328</v>
      </c>
      <c r="G31" s="19">
        <f t="shared" si="11"/>
        <v>-0.27995689145344999</v>
      </c>
      <c r="H31" s="19">
        <f t="shared" si="12"/>
        <v>-0.27862355812011663</v>
      </c>
      <c r="I31" s="20">
        <f t="shared" ca="1" si="13"/>
        <v>0.74193396550410917</v>
      </c>
      <c r="J31" s="19">
        <v>0.37220415197211221</v>
      </c>
      <c r="K31" s="21">
        <f t="shared" si="0"/>
        <v>-0.28364869276788873</v>
      </c>
      <c r="L31" s="19">
        <f t="shared" si="1"/>
        <v>-1.0251346477720968E-3</v>
      </c>
      <c r="M31" s="22">
        <f t="shared" si="2"/>
        <v>1.0251346477720968E-3</v>
      </c>
      <c r="N31" s="34">
        <f t="shared" si="3"/>
        <v>-3.6272087669931914E-3</v>
      </c>
      <c r="O31" s="8">
        <v>-0.17993999999999999</v>
      </c>
      <c r="P31" s="8">
        <v>-0.17993999999999999</v>
      </c>
      <c r="Q31" s="2">
        <f t="shared" si="4"/>
        <v>0</v>
      </c>
      <c r="R31" s="2">
        <f t="shared" si="5"/>
        <v>0</v>
      </c>
      <c r="S31" s="34">
        <f t="shared" si="6"/>
        <v>0</v>
      </c>
    </row>
    <row r="32" spans="1:19" x14ac:dyDescent="0.2">
      <c r="A32" s="17" t="s">
        <v>644</v>
      </c>
      <c r="B32" s="18">
        <v>-0.15142385541961245</v>
      </c>
      <c r="C32" s="19">
        <f t="shared" si="7"/>
        <v>-0.15542385541961246</v>
      </c>
      <c r="D32" s="19">
        <f t="shared" si="8"/>
        <v>-0.15409052208627913</v>
      </c>
      <c r="E32" s="19">
        <f t="shared" si="9"/>
        <v>-0.15275718875294578</v>
      </c>
      <c r="F32" s="19">
        <f t="shared" si="10"/>
        <v>-0.15009052208627913</v>
      </c>
      <c r="G32" s="19">
        <f t="shared" si="11"/>
        <v>-0.14875718875294577</v>
      </c>
      <c r="H32" s="19">
        <f t="shared" si="12"/>
        <v>-0.14742385541961245</v>
      </c>
      <c r="I32" s="20">
        <f t="shared" ca="1" si="13"/>
        <v>0.18857252689729265</v>
      </c>
      <c r="J32" s="19">
        <v>0.75641759083636906</v>
      </c>
      <c r="K32" s="21">
        <f t="shared" si="0"/>
        <v>-0.14936696107819969</v>
      </c>
      <c r="L32" s="19">
        <f t="shared" si="1"/>
        <v>2.0568943414127627E-3</v>
      </c>
      <c r="M32" s="22">
        <f t="shared" si="2"/>
        <v>2.0568943414127627E-3</v>
      </c>
      <c r="N32" s="34">
        <f t="shared" si="3"/>
        <v>-1.3583687561731131E-2</v>
      </c>
      <c r="O32" s="8">
        <v>-0.15307000000000001</v>
      </c>
      <c r="P32" s="8">
        <v>-0.15307999999999999</v>
      </c>
      <c r="Q32" s="2">
        <f t="shared" si="4"/>
        <v>-9.9999999999822453E-6</v>
      </c>
      <c r="R32" s="2">
        <f t="shared" si="5"/>
        <v>9.9999999999822453E-6</v>
      </c>
      <c r="S32" s="34">
        <f t="shared" si="6"/>
        <v>-6.5329587770185168E-5</v>
      </c>
    </row>
    <row r="33" spans="1:19" x14ac:dyDescent="0.2">
      <c r="A33" s="17" t="s">
        <v>645</v>
      </c>
      <c r="B33" s="18">
        <v>-0.38082973602971287</v>
      </c>
      <c r="C33" s="19">
        <f t="shared" si="7"/>
        <v>-0.38482973602971288</v>
      </c>
      <c r="D33" s="19">
        <f t="shared" si="8"/>
        <v>-0.38349640269637952</v>
      </c>
      <c r="E33" s="19">
        <f t="shared" si="9"/>
        <v>-0.38216306936304623</v>
      </c>
      <c r="F33" s="19">
        <f t="shared" si="10"/>
        <v>-0.37949640269637952</v>
      </c>
      <c r="G33" s="19">
        <f t="shared" si="11"/>
        <v>-0.37816306936304622</v>
      </c>
      <c r="H33" s="19">
        <f t="shared" si="12"/>
        <v>-0.37682973602971287</v>
      </c>
      <c r="I33" s="20">
        <f t="shared" ca="1" si="13"/>
        <v>0.50649456909682045</v>
      </c>
      <c r="J33" s="19">
        <v>0.69738928767164143</v>
      </c>
      <c r="K33" s="21">
        <f t="shared" si="0"/>
        <v>-0.37924634657681694</v>
      </c>
      <c r="L33" s="19">
        <f t="shared" si="1"/>
        <v>1.5833894528959336E-3</v>
      </c>
      <c r="M33" s="22">
        <f t="shared" si="2"/>
        <v>1.5833894528959336E-3</v>
      </c>
      <c r="N33" s="34">
        <f t="shared" si="3"/>
        <v>-4.1577358674859234E-3</v>
      </c>
      <c r="O33" s="8">
        <v>-0.24818999999999999</v>
      </c>
      <c r="P33" s="8">
        <v>-0.24828</v>
      </c>
      <c r="Q33" s="2">
        <f t="shared" si="4"/>
        <v>-9.0000000000006741E-5</v>
      </c>
      <c r="R33" s="2">
        <f t="shared" si="5"/>
        <v>9.0000000000006741E-5</v>
      </c>
      <c r="S33" s="34">
        <f t="shared" si="6"/>
        <v>-3.626254079536111E-4</v>
      </c>
    </row>
    <row r="34" spans="1:19" x14ac:dyDescent="0.2">
      <c r="A34" s="17" t="s">
        <v>646</v>
      </c>
      <c r="B34" s="18">
        <v>-5.8391908969911074E-2</v>
      </c>
      <c r="C34" s="19">
        <f t="shared" si="7"/>
        <v>-6.2391908969911078E-2</v>
      </c>
      <c r="D34" s="19">
        <f t="shared" si="8"/>
        <v>-6.1058575636577739E-2</v>
      </c>
      <c r="E34" s="19">
        <f t="shared" si="9"/>
        <v>-5.9725242303244407E-2</v>
      </c>
      <c r="F34" s="19">
        <f t="shared" si="10"/>
        <v>-5.7058575636577742E-2</v>
      </c>
      <c r="G34" s="19">
        <f t="shared" si="11"/>
        <v>-5.572524230324441E-2</v>
      </c>
      <c r="H34" s="19">
        <f t="shared" si="12"/>
        <v>-5.4391908969911071E-2</v>
      </c>
      <c r="I34" s="20">
        <f t="shared" ca="1" si="13"/>
        <v>0.2154294269775141</v>
      </c>
      <c r="J34" s="19">
        <v>3.0403430171588752E-2</v>
      </c>
      <c r="K34" s="21">
        <f t="shared" si="0"/>
        <v>-6.2158852275463361E-2</v>
      </c>
      <c r="L34" s="19">
        <f t="shared" si="1"/>
        <v>-3.7669433055522866E-3</v>
      </c>
      <c r="M34" s="22">
        <f t="shared" si="2"/>
        <v>3.7669433055522866E-3</v>
      </c>
      <c r="N34" s="34">
        <f t="shared" si="3"/>
        <v>-6.4511391595252779E-2</v>
      </c>
      <c r="O34" s="8">
        <v>-0.23318</v>
      </c>
      <c r="P34" s="8">
        <v>-0.23313999999999999</v>
      </c>
      <c r="Q34" s="2">
        <f t="shared" si="4"/>
        <v>4.0000000000012248E-5</v>
      </c>
      <c r="R34" s="2">
        <f t="shared" si="5"/>
        <v>4.0000000000012248E-5</v>
      </c>
      <c r="S34" s="34">
        <f t="shared" si="6"/>
        <v>-1.7154129856768269E-4</v>
      </c>
    </row>
    <row r="35" spans="1:19" x14ac:dyDescent="0.2">
      <c r="A35" s="17" t="s">
        <v>647</v>
      </c>
      <c r="B35" s="18">
        <v>-6.526581038410556E-2</v>
      </c>
      <c r="C35" s="19">
        <f t="shared" si="7"/>
        <v>-6.9265810384105564E-2</v>
      </c>
      <c r="D35" s="19">
        <f t="shared" si="8"/>
        <v>-6.7932477050772225E-2</v>
      </c>
      <c r="E35" s="19">
        <f t="shared" si="9"/>
        <v>-6.6599143717438899E-2</v>
      </c>
      <c r="F35" s="19">
        <f t="shared" si="10"/>
        <v>-6.3932477050772221E-2</v>
      </c>
      <c r="G35" s="19">
        <f t="shared" si="11"/>
        <v>-6.2599143717438896E-2</v>
      </c>
      <c r="H35" s="19">
        <f t="shared" si="12"/>
        <v>-6.1265810384105557E-2</v>
      </c>
      <c r="I35" s="20">
        <f t="shared" ca="1" si="13"/>
        <v>0.68898277577290279</v>
      </c>
      <c r="J35" s="19">
        <v>0.59548926849238892</v>
      </c>
      <c r="K35" s="21">
        <f t="shared" si="0"/>
        <v>-6.4499828083956046E-2</v>
      </c>
      <c r="L35" s="19">
        <f t="shared" si="1"/>
        <v>7.6598230014951474E-4</v>
      </c>
      <c r="M35" s="22">
        <f t="shared" si="2"/>
        <v>7.6598230014951474E-4</v>
      </c>
      <c r="N35" s="34">
        <f t="shared" si="3"/>
        <v>-1.173634856660046E-2</v>
      </c>
      <c r="O35" s="8">
        <v>-0.23318</v>
      </c>
      <c r="P35" s="8">
        <v>-0.23333000000000001</v>
      </c>
      <c r="Q35" s="2">
        <f t="shared" si="4"/>
        <v>-1.5000000000001124E-4</v>
      </c>
      <c r="R35" s="2">
        <f t="shared" si="5"/>
        <v>1.5000000000001124E-4</v>
      </c>
      <c r="S35" s="34">
        <f t="shared" si="6"/>
        <v>-6.4327986962866126E-4</v>
      </c>
    </row>
    <row r="36" spans="1:19" x14ac:dyDescent="0.2">
      <c r="A36" s="17" t="s">
        <v>648</v>
      </c>
      <c r="B36" s="18">
        <v>-0.14532351023770754</v>
      </c>
      <c r="C36" s="19">
        <f t="shared" ref="C36:C67" si="14">$B36-3*$B$3</f>
        <v>-0.14932351023770754</v>
      </c>
      <c r="D36" s="19">
        <f t="shared" ref="D36:D67" si="15">$B36-2*$B$3</f>
        <v>-0.14799017690437422</v>
      </c>
      <c r="E36" s="19">
        <f t="shared" ref="E36:E67" si="16">$B36-$B$3</f>
        <v>-0.14665684357104086</v>
      </c>
      <c r="F36" s="19">
        <f t="shared" ref="F36:F67" si="17">$B36+$B$3</f>
        <v>-0.14399017690437421</v>
      </c>
      <c r="G36" s="19">
        <f t="shared" ref="G36:G67" si="18">$B36+2*$B$3</f>
        <v>-0.14265684357104086</v>
      </c>
      <c r="H36" s="19">
        <f t="shared" ref="H36:H67" si="19">$B36+3*$B$3</f>
        <v>-0.14132351023770753</v>
      </c>
      <c r="I36" s="20">
        <f t="shared" ref="I36:I67" ca="1" si="20">RAND()</f>
        <v>0.52483605595027949</v>
      </c>
      <c r="J36" s="19">
        <v>0.81722662980035388</v>
      </c>
      <c r="K36" s="21">
        <f t="shared" ref="K36:K67" si="21">((H36-C36)*(J36-$C$2)/($H$2-$C$2))+(C36)</f>
        <v>-0.14277882655335697</v>
      </c>
      <c r="L36" s="19">
        <f t="shared" ref="L36:L67" si="22">K36-B36</f>
        <v>2.5446836843505682E-3</v>
      </c>
      <c r="M36" s="22">
        <f t="shared" ref="M36:M67" si="23">ABS(L36)</f>
        <v>2.5446836843505682E-3</v>
      </c>
      <c r="N36" s="34">
        <f t="shared" ref="N36:N67" si="24">M36/B36</f>
        <v>-1.7510474940965824E-2</v>
      </c>
      <c r="O36" s="8">
        <v>-0.26074999999999998</v>
      </c>
      <c r="P36" s="8">
        <v>-0.26067000000000001</v>
      </c>
      <c r="Q36" s="2">
        <f t="shared" si="4"/>
        <v>7.9999999999968985E-5</v>
      </c>
      <c r="R36" s="2">
        <f t="shared" si="5"/>
        <v>7.9999999999968985E-5</v>
      </c>
      <c r="S36" s="34">
        <f t="shared" si="6"/>
        <v>-3.0680728667293954E-4</v>
      </c>
    </row>
    <row r="37" spans="1:19" x14ac:dyDescent="0.2">
      <c r="A37" s="17" t="s">
        <v>649</v>
      </c>
      <c r="B37" s="18">
        <v>-3.6729329064792184E-2</v>
      </c>
      <c r="C37" s="19">
        <f t="shared" si="14"/>
        <v>-4.072932906479218E-2</v>
      </c>
      <c r="D37" s="19">
        <f t="shared" si="15"/>
        <v>-3.9395995731458848E-2</v>
      </c>
      <c r="E37" s="19">
        <f t="shared" si="16"/>
        <v>-3.8062662398125516E-2</v>
      </c>
      <c r="F37" s="19">
        <f t="shared" si="17"/>
        <v>-3.5395995731458851E-2</v>
      </c>
      <c r="G37" s="19">
        <f t="shared" si="18"/>
        <v>-3.4062662398125519E-2</v>
      </c>
      <c r="H37" s="19">
        <f t="shared" si="19"/>
        <v>-3.2729329064792187E-2</v>
      </c>
      <c r="I37" s="20">
        <f t="shared" ca="1" si="20"/>
        <v>0.32171761701480983</v>
      </c>
      <c r="J37" s="19">
        <v>0.44285311795684823</v>
      </c>
      <c r="K37" s="21">
        <f t="shared" si="21"/>
        <v>-3.7187741835618626E-2</v>
      </c>
      <c r="L37" s="19">
        <f t="shared" si="22"/>
        <v>-4.5841277082644266E-4</v>
      </c>
      <c r="M37" s="22">
        <f t="shared" si="23"/>
        <v>4.5841277082644266E-4</v>
      </c>
      <c r="N37" s="34">
        <f t="shared" si="24"/>
        <v>-1.2480837044907137E-2</v>
      </c>
      <c r="O37" s="8">
        <v>-0.26354</v>
      </c>
      <c r="P37" s="8">
        <v>-0.26335999999999998</v>
      </c>
      <c r="Q37" s="2">
        <f t="shared" si="4"/>
        <v>1.8000000000001348E-4</v>
      </c>
      <c r="R37" s="2">
        <f t="shared" si="5"/>
        <v>1.8000000000001348E-4</v>
      </c>
      <c r="S37" s="34">
        <f t="shared" si="6"/>
        <v>-6.8300827198912299E-4</v>
      </c>
    </row>
    <row r="38" spans="1:19" x14ac:dyDescent="0.2">
      <c r="A38" s="17" t="s">
        <v>650</v>
      </c>
      <c r="B38" s="18">
        <v>-0.24406160103120919</v>
      </c>
      <c r="C38" s="19">
        <f t="shared" si="14"/>
        <v>-0.24806160103120919</v>
      </c>
      <c r="D38" s="19">
        <f t="shared" si="15"/>
        <v>-0.24672826769787587</v>
      </c>
      <c r="E38" s="19">
        <f t="shared" si="16"/>
        <v>-0.24539493436454252</v>
      </c>
      <c r="F38" s="19">
        <f t="shared" si="17"/>
        <v>-0.24272826769787587</v>
      </c>
      <c r="G38" s="19">
        <f t="shared" si="18"/>
        <v>-0.24139493436454251</v>
      </c>
      <c r="H38" s="19">
        <f t="shared" si="19"/>
        <v>-0.24006160103120919</v>
      </c>
      <c r="I38" s="20">
        <f t="shared" ca="1" si="20"/>
        <v>0.95781233229057527</v>
      </c>
      <c r="J38" s="19">
        <v>0.12134344121910012</v>
      </c>
      <c r="K38" s="21">
        <f t="shared" si="21"/>
        <v>-0.24709905462616277</v>
      </c>
      <c r="L38" s="19">
        <f t="shared" si="22"/>
        <v>-3.0374535949535819E-3</v>
      </c>
      <c r="M38" s="22">
        <f t="shared" si="23"/>
        <v>3.0374535949535819E-3</v>
      </c>
      <c r="N38" s="34">
        <f t="shared" si="24"/>
        <v>-1.2445438291479411E-2</v>
      </c>
      <c r="O38" s="8">
        <v>-0.25813000000000003</v>
      </c>
      <c r="P38" s="8">
        <v>-0.25821</v>
      </c>
      <c r="Q38" s="2">
        <f t="shared" si="4"/>
        <v>-7.9999999999968985E-5</v>
      </c>
      <c r="R38" s="2">
        <f t="shared" si="5"/>
        <v>7.9999999999968985E-5</v>
      </c>
      <c r="S38" s="34">
        <f t="shared" si="6"/>
        <v>-3.0992135745542545E-4</v>
      </c>
    </row>
    <row r="39" spans="1:19" x14ac:dyDescent="0.2">
      <c r="A39" s="17" t="s">
        <v>651</v>
      </c>
      <c r="B39" s="18">
        <v>-3.783668904876783E-2</v>
      </c>
      <c r="C39" s="19">
        <f t="shared" si="14"/>
        <v>-4.1836689048767833E-2</v>
      </c>
      <c r="D39" s="19">
        <f t="shared" si="15"/>
        <v>-4.0503355715434494E-2</v>
      </c>
      <c r="E39" s="19">
        <f t="shared" si="16"/>
        <v>-3.9170022382101162E-2</v>
      </c>
      <c r="F39" s="19">
        <f t="shared" si="17"/>
        <v>-3.6503355715434498E-2</v>
      </c>
      <c r="G39" s="19">
        <f t="shared" si="18"/>
        <v>-3.5170022382101165E-2</v>
      </c>
      <c r="H39" s="19">
        <f t="shared" si="19"/>
        <v>-3.3836689048767826E-2</v>
      </c>
      <c r="I39" s="20">
        <f t="shared" ca="1" si="20"/>
        <v>1.0471904815092525E-3</v>
      </c>
      <c r="J39" s="19">
        <v>0.54488625321348971</v>
      </c>
      <c r="K39" s="21">
        <f t="shared" si="21"/>
        <v>-3.7476626855137106E-2</v>
      </c>
      <c r="L39" s="19">
        <f t="shared" si="22"/>
        <v>3.6006219363072384E-4</v>
      </c>
      <c r="M39" s="22">
        <f t="shared" si="23"/>
        <v>3.6006219363072384E-4</v>
      </c>
      <c r="N39" s="34">
        <f t="shared" si="24"/>
        <v>-9.516218323612791E-3</v>
      </c>
      <c r="O39" s="8">
        <v>-0.26319999999999999</v>
      </c>
      <c r="P39" s="8">
        <v>-0.2631</v>
      </c>
      <c r="Q39" s="2">
        <f t="shared" si="4"/>
        <v>9.9999999999988987E-5</v>
      </c>
      <c r="R39" s="2">
        <f t="shared" si="5"/>
        <v>9.9999999999988987E-5</v>
      </c>
      <c r="S39" s="34">
        <f t="shared" si="6"/>
        <v>-3.7993920972640192E-4</v>
      </c>
    </row>
    <row r="40" spans="1:19" x14ac:dyDescent="0.2">
      <c r="A40" s="17" t="s">
        <v>652</v>
      </c>
      <c r="B40" s="18">
        <v>-7.6911117733434314E-2</v>
      </c>
      <c r="C40" s="19">
        <f t="shared" si="14"/>
        <v>-8.0911117733434318E-2</v>
      </c>
      <c r="D40" s="19">
        <f t="shared" si="15"/>
        <v>-7.9577784400100979E-2</v>
      </c>
      <c r="E40" s="19">
        <f t="shared" si="16"/>
        <v>-7.8244451066767653E-2</v>
      </c>
      <c r="F40" s="19">
        <f t="shared" si="17"/>
        <v>-7.5577784400100975E-2</v>
      </c>
      <c r="G40" s="19">
        <f t="shared" si="18"/>
        <v>-7.424445106676765E-2</v>
      </c>
      <c r="H40" s="19">
        <f t="shared" si="19"/>
        <v>-7.2911117733434311E-2</v>
      </c>
      <c r="I40" s="20">
        <f t="shared" ca="1" si="20"/>
        <v>0.62958568227322986</v>
      </c>
      <c r="J40" s="19">
        <v>7.9498194260885224E-2</v>
      </c>
      <c r="K40" s="21">
        <f t="shared" si="21"/>
        <v>-8.0284239608409663E-2</v>
      </c>
      <c r="L40" s="19">
        <f t="shared" si="22"/>
        <v>-3.3731218749753489E-3</v>
      </c>
      <c r="M40" s="22">
        <f t="shared" si="23"/>
        <v>3.3731218749753489E-3</v>
      </c>
      <c r="N40" s="34">
        <f t="shared" si="24"/>
        <v>-4.3857402861654245E-2</v>
      </c>
      <c r="O40" s="8">
        <v>-0.26458999999999999</v>
      </c>
      <c r="P40" s="8">
        <v>-0.26445000000000002</v>
      </c>
      <c r="Q40" s="2">
        <f t="shared" si="4"/>
        <v>1.3999999999997348E-4</v>
      </c>
      <c r="R40" s="2">
        <f t="shared" si="5"/>
        <v>1.3999999999997348E-4</v>
      </c>
      <c r="S40" s="34">
        <f t="shared" si="6"/>
        <v>-5.2912052609688004E-4</v>
      </c>
    </row>
    <row r="41" spans="1:19" x14ac:dyDescent="0.2">
      <c r="A41" s="17" t="s">
        <v>653</v>
      </c>
      <c r="B41" s="18">
        <v>3.1113049681502126E-2</v>
      </c>
      <c r="C41" s="19">
        <f t="shared" si="14"/>
        <v>2.7113049681502126E-2</v>
      </c>
      <c r="D41" s="19">
        <f t="shared" si="15"/>
        <v>2.8446383014835458E-2</v>
      </c>
      <c r="E41" s="19">
        <f t="shared" si="16"/>
        <v>2.9779716348168794E-2</v>
      </c>
      <c r="F41" s="19">
        <f t="shared" si="17"/>
        <v>3.2446383014835462E-2</v>
      </c>
      <c r="G41" s="19">
        <f t="shared" si="18"/>
        <v>3.3779716348168794E-2</v>
      </c>
      <c r="H41" s="19">
        <f t="shared" si="19"/>
        <v>3.5113049681502126E-2</v>
      </c>
      <c r="I41" s="20">
        <f t="shared" ca="1" si="20"/>
        <v>0.72536074355878777</v>
      </c>
      <c r="J41" s="19">
        <v>0.27765199094833992</v>
      </c>
      <c r="K41" s="21">
        <f t="shared" si="21"/>
        <v>2.9329449889650847E-2</v>
      </c>
      <c r="L41" s="19">
        <f t="shared" si="22"/>
        <v>-1.7835997918512793E-3</v>
      </c>
      <c r="M41" s="22">
        <f t="shared" si="23"/>
        <v>1.7835997918512793E-3</v>
      </c>
      <c r="N41" s="34">
        <f t="shared" si="24"/>
        <v>5.7326421231914663E-2</v>
      </c>
      <c r="O41" s="8">
        <v>-0.27977999999999997</v>
      </c>
      <c r="P41" s="8">
        <v>-0.27995999999999999</v>
      </c>
      <c r="Q41" s="2">
        <f t="shared" si="4"/>
        <v>-1.8000000000001348E-4</v>
      </c>
      <c r="R41" s="2">
        <f t="shared" si="5"/>
        <v>1.8000000000001348E-4</v>
      </c>
      <c r="S41" s="34">
        <f t="shared" si="6"/>
        <v>-6.4336264207596507E-4</v>
      </c>
    </row>
    <row r="42" spans="1:19" x14ac:dyDescent="0.2">
      <c r="A42" s="23" t="s">
        <v>654</v>
      </c>
      <c r="B42" s="18">
        <v>-1.3228353175274278E-2</v>
      </c>
      <c r="C42" s="19">
        <f t="shared" si="14"/>
        <v>-1.7228353175274276E-2</v>
      </c>
      <c r="D42" s="19">
        <f t="shared" si="15"/>
        <v>-1.5895019841940944E-2</v>
      </c>
      <c r="E42" s="19">
        <f t="shared" si="16"/>
        <v>-1.4561686508607612E-2</v>
      </c>
      <c r="F42" s="19">
        <f t="shared" si="17"/>
        <v>-1.1895019841940944E-2</v>
      </c>
      <c r="G42" s="19">
        <f t="shared" si="18"/>
        <v>-1.0561686508607612E-2</v>
      </c>
      <c r="H42" s="19">
        <f t="shared" si="19"/>
        <v>-9.2283531752742776E-3</v>
      </c>
      <c r="I42" s="20">
        <f t="shared" ca="1" si="20"/>
        <v>0.4054108225563402</v>
      </c>
      <c r="J42" s="19">
        <v>2.2968903300505383E-2</v>
      </c>
      <c r="K42" s="20">
        <f t="shared" si="21"/>
        <v>-1.7054933716331086E-2</v>
      </c>
      <c r="L42" s="19">
        <f t="shared" si="22"/>
        <v>-3.8265805410568083E-3</v>
      </c>
      <c r="M42" s="22">
        <f t="shared" si="23"/>
        <v>3.8265805410568083E-3</v>
      </c>
      <c r="N42" s="34">
        <f t="shared" si="24"/>
        <v>-0.28927112017308743</v>
      </c>
      <c r="Q42" s="2"/>
      <c r="R42" s="2">
        <f>MAX(R4:R41)</f>
        <v>7.5099999999999056E-3</v>
      </c>
      <c r="S42" s="34" t="e">
        <f t="shared" si="6"/>
        <v>#DIV/0!</v>
      </c>
    </row>
    <row r="43" spans="1:19" ht="13.5" thickBot="1" x14ac:dyDescent="0.25">
      <c r="A43" s="25" t="s">
        <v>655</v>
      </c>
      <c r="B43" s="26">
        <v>-4.6762464769559399E-2</v>
      </c>
      <c r="C43" s="27">
        <f t="shared" si="14"/>
        <v>-5.0762464769559396E-2</v>
      </c>
      <c r="D43" s="27">
        <f t="shared" si="15"/>
        <v>-4.9429131436226063E-2</v>
      </c>
      <c r="E43" s="27">
        <f t="shared" si="16"/>
        <v>-4.8095798102892731E-2</v>
      </c>
      <c r="F43" s="27">
        <f t="shared" si="17"/>
        <v>-4.5429131436226067E-2</v>
      </c>
      <c r="G43" s="27">
        <f t="shared" si="18"/>
        <v>-4.4095798102892735E-2</v>
      </c>
      <c r="H43" s="27">
        <f t="shared" si="19"/>
        <v>-4.2762464769559402E-2</v>
      </c>
      <c r="I43" s="28">
        <f t="shared" ca="1" si="20"/>
        <v>0.77723111475653039</v>
      </c>
      <c r="J43" s="27">
        <v>0.26730745965963942</v>
      </c>
      <c r="K43" s="29">
        <f t="shared" si="21"/>
        <v>-4.8629044858522485E-2</v>
      </c>
      <c r="L43" s="27">
        <f t="shared" si="22"/>
        <v>-1.8665800889630865E-3</v>
      </c>
      <c r="M43" s="30">
        <f t="shared" si="23"/>
        <v>1.8665800889630865E-3</v>
      </c>
      <c r="N43" s="34">
        <f t="shared" si="24"/>
        <v>-3.9916204121433728E-2</v>
      </c>
      <c r="R43" s="2">
        <f>AVERAGE(R4:R41)</f>
        <v>1.8281578947368536E-3</v>
      </c>
      <c r="S43" s="35" t="e">
        <f t="shared" si="6"/>
        <v>#DIV/0!</v>
      </c>
    </row>
    <row r="44" spans="1:19" x14ac:dyDescent="0.2">
      <c r="A44" s="10" t="s">
        <v>616</v>
      </c>
      <c r="B44" s="11">
        <v>0.19232075471698185</v>
      </c>
      <c r="C44" s="12">
        <f t="shared" si="14"/>
        <v>0.18832075471698184</v>
      </c>
      <c r="D44" s="12">
        <f t="shared" si="15"/>
        <v>0.18965408805031517</v>
      </c>
      <c r="E44" s="12">
        <f t="shared" si="16"/>
        <v>0.19098742138364852</v>
      </c>
      <c r="F44" s="12">
        <f t="shared" si="17"/>
        <v>0.19365408805031517</v>
      </c>
      <c r="G44" s="12">
        <f t="shared" si="18"/>
        <v>0.19498742138364852</v>
      </c>
      <c r="H44" s="12">
        <f t="shared" si="19"/>
        <v>0.19632075471698185</v>
      </c>
      <c r="I44" s="14">
        <f t="shared" ca="1" si="20"/>
        <v>0.23639919785421082</v>
      </c>
      <c r="J44" s="12">
        <v>0.8342389045486458</v>
      </c>
      <c r="K44" s="15">
        <f t="shared" si="21"/>
        <v>0.19500190505929527</v>
      </c>
      <c r="L44" s="12">
        <f t="shared" si="22"/>
        <v>2.6811503423134209E-3</v>
      </c>
      <c r="M44" s="16">
        <f t="shared" si="23"/>
        <v>2.6811503423134209E-3</v>
      </c>
      <c r="N44" s="34">
        <f t="shared" si="24"/>
        <v>1.3941034841814066E-2</v>
      </c>
    </row>
    <row r="45" spans="1:19" x14ac:dyDescent="0.2">
      <c r="A45" s="17" t="s">
        <v>617</v>
      </c>
      <c r="B45" s="18">
        <v>-3.4283018867923454E-2</v>
      </c>
      <c r="C45" s="19">
        <f t="shared" si="14"/>
        <v>-3.8283018867923457E-2</v>
      </c>
      <c r="D45" s="19">
        <f t="shared" si="15"/>
        <v>-3.6949685534590118E-2</v>
      </c>
      <c r="E45" s="19">
        <f t="shared" si="16"/>
        <v>-3.5616352201256786E-2</v>
      </c>
      <c r="F45" s="19">
        <f t="shared" si="17"/>
        <v>-3.2949685534590122E-2</v>
      </c>
      <c r="G45" s="19">
        <f t="shared" si="18"/>
        <v>-3.1616352201256789E-2</v>
      </c>
      <c r="H45" s="19">
        <f t="shared" si="19"/>
        <v>-3.0283018867923454E-2</v>
      </c>
      <c r="I45" s="20">
        <f t="shared" ca="1" si="20"/>
        <v>0.80316839860311973</v>
      </c>
      <c r="J45" s="19">
        <v>0.92180014501748375</v>
      </c>
      <c r="K45" s="21">
        <f t="shared" si="21"/>
        <v>-3.0899482158668598E-2</v>
      </c>
      <c r="L45" s="19">
        <f t="shared" si="22"/>
        <v>3.3835367092548557E-3</v>
      </c>
      <c r="M45" s="22">
        <f t="shared" si="23"/>
        <v>3.3835367092548557E-3</v>
      </c>
      <c r="N45" s="34">
        <f t="shared" si="24"/>
        <v>-9.8694246334899816E-2</v>
      </c>
    </row>
    <row r="46" spans="1:19" x14ac:dyDescent="0.2">
      <c r="A46" s="17" t="s">
        <v>618</v>
      </c>
      <c r="B46" s="18">
        <v>-9.4775545777183764E-2</v>
      </c>
      <c r="C46" s="19">
        <f t="shared" si="14"/>
        <v>-9.8775545777183768E-2</v>
      </c>
      <c r="D46" s="19">
        <f t="shared" si="15"/>
        <v>-9.7442212443850429E-2</v>
      </c>
      <c r="E46" s="19">
        <f t="shared" si="16"/>
        <v>-9.6108879110517104E-2</v>
      </c>
      <c r="F46" s="19">
        <f t="shared" si="17"/>
        <v>-9.3442212443850425E-2</v>
      </c>
      <c r="G46" s="19">
        <f t="shared" si="18"/>
        <v>-9.21088791105171E-2</v>
      </c>
      <c r="H46" s="19">
        <f t="shared" si="19"/>
        <v>-9.0775545777183761E-2</v>
      </c>
      <c r="I46" s="20">
        <f t="shared" ca="1" si="20"/>
        <v>0.33609783660309567</v>
      </c>
      <c r="J46" s="19">
        <v>9.8128909336220205E-2</v>
      </c>
      <c r="K46" s="21">
        <f t="shared" si="21"/>
        <v>-9.7999218418625897E-2</v>
      </c>
      <c r="L46" s="19">
        <f t="shared" si="22"/>
        <v>-3.2236726414421324E-3</v>
      </c>
      <c r="M46" s="22">
        <f t="shared" si="23"/>
        <v>3.2236726414421324E-3</v>
      </c>
      <c r="N46" s="34">
        <f t="shared" si="24"/>
        <v>-3.4013759720476315E-2</v>
      </c>
    </row>
    <row r="47" spans="1:19" x14ac:dyDescent="0.2">
      <c r="A47" s="17" t="s">
        <v>619</v>
      </c>
      <c r="B47" s="18">
        <v>-3.0098862369412668E-2</v>
      </c>
      <c r="C47" s="19">
        <f t="shared" si="14"/>
        <v>-3.4098862369412668E-2</v>
      </c>
      <c r="D47" s="19">
        <f t="shared" si="15"/>
        <v>-3.2765529036079336E-2</v>
      </c>
      <c r="E47" s="19">
        <f t="shared" si="16"/>
        <v>-3.1432195702746003E-2</v>
      </c>
      <c r="F47" s="19">
        <f t="shared" si="17"/>
        <v>-2.8765529036079335E-2</v>
      </c>
      <c r="G47" s="19">
        <f t="shared" si="18"/>
        <v>-2.7432195702746E-2</v>
      </c>
      <c r="H47" s="19">
        <f t="shared" si="19"/>
        <v>-2.6098862369412668E-2</v>
      </c>
      <c r="I47" s="20">
        <f t="shared" ca="1" si="20"/>
        <v>0.45179437832029667</v>
      </c>
      <c r="J47" s="19">
        <v>0.62371851885291019</v>
      </c>
      <c r="K47" s="21">
        <f t="shared" si="21"/>
        <v>-2.9106434663784188E-2</v>
      </c>
      <c r="L47" s="19">
        <f t="shared" si="22"/>
        <v>9.9242770562847984E-4</v>
      </c>
      <c r="M47" s="22">
        <f t="shared" si="23"/>
        <v>9.9242770562847984E-4</v>
      </c>
      <c r="N47" s="34">
        <f t="shared" si="24"/>
        <v>-3.2972266308543725E-2</v>
      </c>
    </row>
    <row r="48" spans="1:19" x14ac:dyDescent="0.2">
      <c r="A48" s="17" t="s">
        <v>620</v>
      </c>
      <c r="B48" s="18">
        <v>-4.3047591285567573E-2</v>
      </c>
      <c r="C48" s="19">
        <f t="shared" si="14"/>
        <v>-4.7047591285567569E-2</v>
      </c>
      <c r="D48" s="19">
        <f t="shared" si="15"/>
        <v>-4.5714257952234237E-2</v>
      </c>
      <c r="E48" s="19">
        <f t="shared" si="16"/>
        <v>-4.4380924618900905E-2</v>
      </c>
      <c r="F48" s="19">
        <f t="shared" si="17"/>
        <v>-4.171425795223424E-2</v>
      </c>
      <c r="G48" s="19">
        <f t="shared" si="18"/>
        <v>-4.0380924618900908E-2</v>
      </c>
      <c r="H48" s="19">
        <f t="shared" si="19"/>
        <v>-3.9047591285567576E-2</v>
      </c>
      <c r="I48" s="20">
        <f t="shared" ca="1" si="20"/>
        <v>0.35713074609872453</v>
      </c>
      <c r="J48" s="19">
        <v>0.19310544799684792</v>
      </c>
      <c r="K48" s="21">
        <f t="shared" si="21"/>
        <v>-4.5509394570461999E-2</v>
      </c>
      <c r="L48" s="19">
        <f t="shared" si="22"/>
        <v>-2.461803284894426E-3</v>
      </c>
      <c r="M48" s="22">
        <f t="shared" si="23"/>
        <v>2.461803284894426E-3</v>
      </c>
      <c r="N48" s="34">
        <f t="shared" si="24"/>
        <v>-5.7187945048153874E-2</v>
      </c>
    </row>
    <row r="49" spans="1:14" x14ac:dyDescent="0.2">
      <c r="A49" s="17" t="s">
        <v>621</v>
      </c>
      <c r="B49" s="18">
        <v>9.1782095403139773E-3</v>
      </c>
      <c r="C49" s="19">
        <f t="shared" si="14"/>
        <v>5.1782095403139772E-3</v>
      </c>
      <c r="D49" s="19">
        <f t="shared" si="15"/>
        <v>6.5115428736473111E-3</v>
      </c>
      <c r="E49" s="19">
        <f t="shared" si="16"/>
        <v>7.8448762069806433E-3</v>
      </c>
      <c r="F49" s="19">
        <f t="shared" si="17"/>
        <v>1.0511542873647311E-2</v>
      </c>
      <c r="G49" s="19">
        <f t="shared" si="18"/>
        <v>1.1844876206980643E-2</v>
      </c>
      <c r="H49" s="19">
        <f t="shared" si="19"/>
        <v>1.3178209540313977E-2</v>
      </c>
      <c r="I49" s="20">
        <f t="shared" ca="1" si="20"/>
        <v>0.11054711658948668</v>
      </c>
      <c r="J49" s="19">
        <v>0.21525791388302906</v>
      </c>
      <c r="K49" s="20">
        <f t="shared" si="21"/>
        <v>6.8941057712016071E-3</v>
      </c>
      <c r="L49" s="19">
        <f t="shared" si="22"/>
        <v>-2.2841037691123701E-3</v>
      </c>
      <c r="M49" s="22">
        <f t="shared" si="23"/>
        <v>2.2841037691123701E-3</v>
      </c>
      <c r="N49" s="34">
        <f t="shared" si="24"/>
        <v>0.24886158450401136</v>
      </c>
    </row>
    <row r="50" spans="1:14" x14ac:dyDescent="0.2">
      <c r="A50" s="17" t="s">
        <v>622</v>
      </c>
      <c r="B50" s="18">
        <v>-4.1778103090182546E-2</v>
      </c>
      <c r="C50" s="19">
        <f t="shared" si="14"/>
        <v>-4.5778103090182543E-2</v>
      </c>
      <c r="D50" s="19">
        <f t="shared" si="15"/>
        <v>-4.444476975684921E-2</v>
      </c>
      <c r="E50" s="19">
        <f t="shared" si="16"/>
        <v>-4.3111436423515878E-2</v>
      </c>
      <c r="F50" s="19">
        <f t="shared" si="17"/>
        <v>-4.0444769756849214E-2</v>
      </c>
      <c r="G50" s="19">
        <f t="shared" si="18"/>
        <v>-3.9111436423515882E-2</v>
      </c>
      <c r="H50" s="19">
        <f t="shared" si="19"/>
        <v>-3.7778103090182549E-2</v>
      </c>
      <c r="I50" s="20">
        <f t="shared" ca="1" si="20"/>
        <v>0.82080634570101718</v>
      </c>
      <c r="J50" s="19">
        <v>0.51605201247928822</v>
      </c>
      <c r="K50" s="21">
        <f t="shared" si="21"/>
        <v>-4.1649339328190864E-2</v>
      </c>
      <c r="L50" s="19">
        <f t="shared" si="22"/>
        <v>1.2876376199168205E-4</v>
      </c>
      <c r="M50" s="22">
        <f t="shared" si="23"/>
        <v>1.2876376199168205E-4</v>
      </c>
      <c r="N50" s="34">
        <f t="shared" si="24"/>
        <v>-3.0820873248776173E-3</v>
      </c>
    </row>
    <row r="51" spans="1:14" x14ac:dyDescent="0.2">
      <c r="A51" s="17" t="s">
        <v>623</v>
      </c>
      <c r="B51" s="18">
        <v>4.4719260151852916E-2</v>
      </c>
      <c r="C51" s="19">
        <f t="shared" si="14"/>
        <v>4.0719260151852912E-2</v>
      </c>
      <c r="D51" s="19">
        <f t="shared" si="15"/>
        <v>4.2052593485186252E-2</v>
      </c>
      <c r="E51" s="19">
        <f t="shared" si="16"/>
        <v>4.3385926818519584E-2</v>
      </c>
      <c r="F51" s="19">
        <f t="shared" si="17"/>
        <v>4.6052593485186248E-2</v>
      </c>
      <c r="G51" s="19">
        <f t="shared" si="18"/>
        <v>4.738592681851958E-2</v>
      </c>
      <c r="H51" s="19">
        <f t="shared" si="19"/>
        <v>4.8719260151852919E-2</v>
      </c>
      <c r="I51" s="20">
        <f t="shared" ca="1" si="20"/>
        <v>0.17314703677601306</v>
      </c>
      <c r="J51" s="19">
        <v>0.21702754127991231</v>
      </c>
      <c r="K51" s="21">
        <f t="shared" si="21"/>
        <v>4.2449351729351457E-2</v>
      </c>
      <c r="L51" s="19">
        <f t="shared" si="22"/>
        <v>-2.2699084225014585E-3</v>
      </c>
      <c r="M51" s="22">
        <f t="shared" si="23"/>
        <v>2.2699084225014585E-3</v>
      </c>
      <c r="N51" s="34">
        <f t="shared" si="24"/>
        <v>5.075907818674872E-2</v>
      </c>
    </row>
    <row r="52" spans="1:14" x14ac:dyDescent="0.2">
      <c r="A52" s="17" t="s">
        <v>624</v>
      </c>
      <c r="B52" s="18">
        <v>-2.4737394502265201E-2</v>
      </c>
      <c r="C52" s="19">
        <f t="shared" si="14"/>
        <v>-2.8737394502265201E-2</v>
      </c>
      <c r="D52" s="19">
        <f t="shared" si="15"/>
        <v>-2.7404061168931869E-2</v>
      </c>
      <c r="E52" s="19">
        <f t="shared" si="16"/>
        <v>-2.6070727835598533E-2</v>
      </c>
      <c r="F52" s="19">
        <f t="shared" si="17"/>
        <v>-2.3404061168931869E-2</v>
      </c>
      <c r="G52" s="19">
        <f t="shared" si="18"/>
        <v>-2.2070727835598533E-2</v>
      </c>
      <c r="H52" s="19">
        <f t="shared" si="19"/>
        <v>-2.0737394502265201E-2</v>
      </c>
      <c r="I52" s="20">
        <f t="shared" ca="1" si="20"/>
        <v>0.8554119729140417</v>
      </c>
      <c r="J52" s="19">
        <v>0.68165060281550205</v>
      </c>
      <c r="K52" s="21">
        <f t="shared" si="21"/>
        <v>-2.3280255404176345E-2</v>
      </c>
      <c r="L52" s="19">
        <f t="shared" si="22"/>
        <v>1.4571390980888561E-3</v>
      </c>
      <c r="M52" s="22">
        <f t="shared" si="23"/>
        <v>1.4571390980888561E-3</v>
      </c>
      <c r="N52" s="34">
        <f t="shared" si="24"/>
        <v>-5.8904307725513534E-2</v>
      </c>
    </row>
    <row r="53" spans="1:14" x14ac:dyDescent="0.2">
      <c r="A53" s="17" t="s">
        <v>625</v>
      </c>
      <c r="B53" s="18">
        <v>-0.18914182187942621</v>
      </c>
      <c r="C53" s="19">
        <f t="shared" si="14"/>
        <v>-0.19314182187942622</v>
      </c>
      <c r="D53" s="19">
        <f t="shared" si="15"/>
        <v>-0.19180848854609289</v>
      </c>
      <c r="E53" s="19">
        <f t="shared" si="16"/>
        <v>-0.19047515521275954</v>
      </c>
      <c r="F53" s="19">
        <f t="shared" si="17"/>
        <v>-0.18780848854609289</v>
      </c>
      <c r="G53" s="19">
        <f t="shared" si="18"/>
        <v>-0.18647515521275954</v>
      </c>
      <c r="H53" s="19">
        <f t="shared" si="19"/>
        <v>-0.18514182187942621</v>
      </c>
      <c r="I53" s="20">
        <f t="shared" ca="1" si="20"/>
        <v>0.727004235356289</v>
      </c>
      <c r="J53" s="19">
        <v>0.21179981783341084</v>
      </c>
      <c r="K53" s="21">
        <f t="shared" si="21"/>
        <v>-0.19145366531403238</v>
      </c>
      <c r="L53" s="19">
        <f t="shared" si="22"/>
        <v>-2.3118434346061645E-3</v>
      </c>
      <c r="M53" s="22">
        <f t="shared" si="23"/>
        <v>2.3118434346061645E-3</v>
      </c>
      <c r="N53" s="34">
        <f t="shared" si="24"/>
        <v>-1.2222804092898684E-2</v>
      </c>
    </row>
    <row r="54" spans="1:14" x14ac:dyDescent="0.2">
      <c r="A54" s="17" t="s">
        <v>626</v>
      </c>
      <c r="B54" s="18">
        <v>-4.8715048531812216E-2</v>
      </c>
      <c r="C54" s="19">
        <f t="shared" si="14"/>
        <v>-5.271504853181222E-2</v>
      </c>
      <c r="D54" s="19">
        <f t="shared" si="15"/>
        <v>-5.1381715198478881E-2</v>
      </c>
      <c r="E54" s="19">
        <f t="shared" si="16"/>
        <v>-5.0048381865145548E-2</v>
      </c>
      <c r="F54" s="19">
        <f t="shared" si="17"/>
        <v>-4.7381715198478884E-2</v>
      </c>
      <c r="G54" s="19">
        <f t="shared" si="18"/>
        <v>-4.6048381865145552E-2</v>
      </c>
      <c r="H54" s="19">
        <f t="shared" si="19"/>
        <v>-4.4715048531812213E-2</v>
      </c>
      <c r="I54" s="20">
        <f t="shared" ca="1" si="20"/>
        <v>0.57643277060871478</v>
      </c>
      <c r="J54" s="19">
        <v>0.58248400570363135</v>
      </c>
      <c r="K54" s="21">
        <f t="shared" si="21"/>
        <v>-4.8053390008169328E-2</v>
      </c>
      <c r="L54" s="19">
        <f t="shared" si="22"/>
        <v>6.6165852364288846E-4</v>
      </c>
      <c r="M54" s="22">
        <f t="shared" si="23"/>
        <v>6.6165852364288846E-4</v>
      </c>
      <c r="N54" s="34">
        <f t="shared" si="24"/>
        <v>-1.3582220352522238E-2</v>
      </c>
    </row>
    <row r="55" spans="1:14" x14ac:dyDescent="0.2">
      <c r="A55" s="17" t="s">
        <v>627</v>
      </c>
      <c r="B55" s="18">
        <v>-4.1141355375900614E-2</v>
      </c>
      <c r="C55" s="19">
        <f t="shared" si="14"/>
        <v>-4.514135537590061E-2</v>
      </c>
      <c r="D55" s="19">
        <f t="shared" si="15"/>
        <v>-4.3808022042567278E-2</v>
      </c>
      <c r="E55" s="19">
        <f t="shared" si="16"/>
        <v>-4.2474688709233946E-2</v>
      </c>
      <c r="F55" s="19">
        <f t="shared" si="17"/>
        <v>-3.9808022042567281E-2</v>
      </c>
      <c r="G55" s="19">
        <f t="shared" si="18"/>
        <v>-3.8474688709233949E-2</v>
      </c>
      <c r="H55" s="19">
        <f t="shared" si="19"/>
        <v>-3.7141355375900617E-2</v>
      </c>
      <c r="I55" s="20">
        <f t="shared" ca="1" si="20"/>
        <v>0.71940326945123279</v>
      </c>
      <c r="J55" s="19">
        <v>0.28061169984556145</v>
      </c>
      <c r="K55" s="21">
        <f t="shared" si="21"/>
        <v>-4.2901213393784408E-2</v>
      </c>
      <c r="L55" s="19">
        <f t="shared" si="22"/>
        <v>-1.7598580178837947E-3</v>
      </c>
      <c r="M55" s="22">
        <f t="shared" si="23"/>
        <v>1.7598580178837947E-3</v>
      </c>
      <c r="N55" s="34">
        <f t="shared" si="24"/>
        <v>-4.2775888198245099E-2</v>
      </c>
    </row>
    <row r="56" spans="1:14" x14ac:dyDescent="0.2">
      <c r="A56" s="17" t="s">
        <v>628</v>
      </c>
      <c r="B56" s="18">
        <v>-0.10855819928173045</v>
      </c>
      <c r="C56" s="19">
        <f t="shared" si="14"/>
        <v>-0.11255819928173046</v>
      </c>
      <c r="D56" s="19">
        <f t="shared" si="15"/>
        <v>-0.11122486594839712</v>
      </c>
      <c r="E56" s="19">
        <f t="shared" si="16"/>
        <v>-0.10989153261506379</v>
      </c>
      <c r="F56" s="19">
        <f t="shared" si="17"/>
        <v>-0.10722486594839711</v>
      </c>
      <c r="G56" s="19">
        <f t="shared" si="18"/>
        <v>-0.10589153261506379</v>
      </c>
      <c r="H56" s="19">
        <f t="shared" si="19"/>
        <v>-0.10455819928173045</v>
      </c>
      <c r="I56" s="20">
        <f t="shared" ca="1" si="20"/>
        <v>0.41331146537963515</v>
      </c>
      <c r="J56" s="19">
        <v>0.80182578471075705</v>
      </c>
      <c r="K56" s="21">
        <f t="shared" si="21"/>
        <v>-0.10613705591695952</v>
      </c>
      <c r="L56" s="19">
        <f t="shared" si="22"/>
        <v>2.4211433647709363E-3</v>
      </c>
      <c r="M56" s="22">
        <f t="shared" si="23"/>
        <v>2.4211433647709363E-3</v>
      </c>
      <c r="N56" s="34">
        <f t="shared" si="24"/>
        <v>-2.230272223369863E-2</v>
      </c>
    </row>
    <row r="57" spans="1:14" x14ac:dyDescent="0.2">
      <c r="A57" s="17" t="s">
        <v>629</v>
      </c>
      <c r="B57" s="18">
        <v>0.15464666497828944</v>
      </c>
      <c r="C57" s="19">
        <f t="shared" si="14"/>
        <v>0.15064666497828944</v>
      </c>
      <c r="D57" s="19">
        <f t="shared" si="15"/>
        <v>0.15197999831162276</v>
      </c>
      <c r="E57" s="19">
        <f t="shared" si="16"/>
        <v>0.15331333164495611</v>
      </c>
      <c r="F57" s="19">
        <f t="shared" si="17"/>
        <v>0.15597999831162276</v>
      </c>
      <c r="G57" s="19">
        <f t="shared" si="18"/>
        <v>0.15731333164495612</v>
      </c>
      <c r="H57" s="19">
        <f t="shared" si="19"/>
        <v>0.15864666497828944</v>
      </c>
      <c r="I57" s="20">
        <f t="shared" ca="1" si="20"/>
        <v>0.3741479415411979</v>
      </c>
      <c r="J57" s="19">
        <v>4.6181751099942936E-3</v>
      </c>
      <c r="K57" s="21">
        <f t="shared" si="21"/>
        <v>0.15067288116286776</v>
      </c>
      <c r="L57" s="19">
        <f t="shared" si="22"/>
        <v>-3.9737838154216831E-3</v>
      </c>
      <c r="M57" s="22">
        <f t="shared" si="23"/>
        <v>3.9737838154216831E-3</v>
      </c>
      <c r="N57" s="34">
        <f t="shared" si="24"/>
        <v>2.5695890797124886E-2</v>
      </c>
    </row>
    <row r="58" spans="1:14" x14ac:dyDescent="0.2">
      <c r="A58" s="17" t="s">
        <v>630</v>
      </c>
      <c r="B58" s="18">
        <v>-0.11781691138546484</v>
      </c>
      <c r="C58" s="19">
        <f t="shared" si="14"/>
        <v>-0.12181691138546484</v>
      </c>
      <c r="D58" s="19">
        <f t="shared" si="15"/>
        <v>-0.1204835780521315</v>
      </c>
      <c r="E58" s="19">
        <f t="shared" si="16"/>
        <v>-0.11915024471879818</v>
      </c>
      <c r="F58" s="19">
        <f t="shared" si="17"/>
        <v>-0.1164835780521315</v>
      </c>
      <c r="G58" s="19">
        <f t="shared" si="18"/>
        <v>-0.11515024471879817</v>
      </c>
      <c r="H58" s="19">
        <f t="shared" si="19"/>
        <v>-0.11381691138546483</v>
      </c>
      <c r="I58" s="20">
        <f t="shared" ca="1" si="20"/>
        <v>0.87488274659697973</v>
      </c>
      <c r="J58" s="19">
        <v>4.7082098657393434E-2</v>
      </c>
      <c r="K58" s="21">
        <f t="shared" si="21"/>
        <v>-0.12145006410855805</v>
      </c>
      <c r="L58" s="19">
        <f t="shared" si="22"/>
        <v>-3.6331527230932109E-3</v>
      </c>
      <c r="M58" s="22">
        <f t="shared" si="23"/>
        <v>3.6331527230932109E-3</v>
      </c>
      <c r="N58" s="34">
        <f t="shared" si="24"/>
        <v>-3.0837276927134213E-2</v>
      </c>
    </row>
    <row r="59" spans="1:14" x14ac:dyDescent="0.2">
      <c r="A59" s="23" t="s">
        <v>631</v>
      </c>
      <c r="B59" s="18">
        <v>-5.1928598046517525E-2</v>
      </c>
      <c r="C59" s="19">
        <f t="shared" si="14"/>
        <v>-5.5928598046517522E-2</v>
      </c>
      <c r="D59" s="19">
        <f t="shared" si="15"/>
        <v>-5.459526471318419E-2</v>
      </c>
      <c r="E59" s="19">
        <f t="shared" si="16"/>
        <v>-5.3261931379850858E-2</v>
      </c>
      <c r="F59" s="19">
        <f t="shared" si="17"/>
        <v>-5.0595264713184193E-2</v>
      </c>
      <c r="G59" s="19">
        <f t="shared" si="18"/>
        <v>-4.9261931379850861E-2</v>
      </c>
      <c r="H59" s="19">
        <f t="shared" si="19"/>
        <v>-4.7928598046517529E-2</v>
      </c>
      <c r="I59" s="20">
        <f t="shared" ca="1" si="20"/>
        <v>0.54582541735918289</v>
      </c>
      <c r="J59" s="19">
        <v>0.69214529842752248</v>
      </c>
      <c r="K59" s="21">
        <f t="shared" si="21"/>
        <v>-5.0387274084399629E-2</v>
      </c>
      <c r="L59" s="19">
        <f t="shared" si="22"/>
        <v>1.5413239621178965E-3</v>
      </c>
      <c r="M59" s="22">
        <f t="shared" si="23"/>
        <v>1.5413239621178965E-3</v>
      </c>
      <c r="N59" s="34">
        <f t="shared" si="24"/>
        <v>-2.9681601662675004E-2</v>
      </c>
    </row>
    <row r="60" spans="1:14" x14ac:dyDescent="0.2">
      <c r="A60" s="23" t="s">
        <v>632</v>
      </c>
      <c r="B60" s="18">
        <v>-5.4770938131044819E-2</v>
      </c>
      <c r="C60" s="19">
        <f t="shared" si="14"/>
        <v>-5.8770938131044823E-2</v>
      </c>
      <c r="D60" s="19">
        <f t="shared" si="15"/>
        <v>-5.7437604797711483E-2</v>
      </c>
      <c r="E60" s="19">
        <f t="shared" si="16"/>
        <v>-5.6104271464378151E-2</v>
      </c>
      <c r="F60" s="19">
        <f t="shared" si="17"/>
        <v>-5.3437604797711487E-2</v>
      </c>
      <c r="G60" s="19">
        <f t="shared" si="18"/>
        <v>-5.2104271464378155E-2</v>
      </c>
      <c r="H60" s="19">
        <f t="shared" si="19"/>
        <v>-5.0770938131044815E-2</v>
      </c>
      <c r="I60" s="20">
        <f t="shared" ca="1" si="20"/>
        <v>0.26627774192395925</v>
      </c>
      <c r="J60" s="19">
        <v>0.45340591111093431</v>
      </c>
      <c r="K60" s="21">
        <f t="shared" si="21"/>
        <v>-5.5144699999201366E-2</v>
      </c>
      <c r="L60" s="19">
        <f t="shared" si="22"/>
        <v>-3.7376186815654688E-4</v>
      </c>
      <c r="M60" s="22">
        <f t="shared" si="23"/>
        <v>3.7376186815654688E-4</v>
      </c>
      <c r="N60" s="34">
        <f t="shared" si="24"/>
        <v>-6.8240910400746676E-3</v>
      </c>
    </row>
    <row r="61" spans="1:14" x14ac:dyDescent="0.2">
      <c r="A61" s="23" t="s">
        <v>633</v>
      </c>
      <c r="B61" s="18">
        <v>2.4546920550422898E-2</v>
      </c>
      <c r="C61" s="19">
        <f t="shared" si="14"/>
        <v>2.0546920550422898E-2</v>
      </c>
      <c r="D61" s="19">
        <f t="shared" si="15"/>
        <v>2.188025388375623E-2</v>
      </c>
      <c r="E61" s="19">
        <f t="shared" si="16"/>
        <v>2.3213587217089566E-2</v>
      </c>
      <c r="F61" s="19">
        <f t="shared" si="17"/>
        <v>2.588025388375623E-2</v>
      </c>
      <c r="G61" s="19">
        <f t="shared" si="18"/>
        <v>2.7213587217089566E-2</v>
      </c>
      <c r="H61" s="19">
        <f t="shared" si="19"/>
        <v>2.8546920550422898E-2</v>
      </c>
      <c r="I61" s="20">
        <f t="shared" ca="1" si="20"/>
        <v>0.34320188322124801</v>
      </c>
      <c r="J61" s="19">
        <v>0.16941276321584819</v>
      </c>
      <c r="K61" s="20">
        <f t="shared" si="21"/>
        <v>2.1895062639790977E-2</v>
      </c>
      <c r="L61" s="19">
        <f t="shared" si="22"/>
        <v>-2.6518579106319211E-3</v>
      </c>
      <c r="M61" s="22">
        <f t="shared" si="23"/>
        <v>2.6518579106319211E-3</v>
      </c>
      <c r="N61" s="34">
        <f t="shared" si="24"/>
        <v>0.10803220327309995</v>
      </c>
    </row>
    <row r="62" spans="1:14" x14ac:dyDescent="0.2">
      <c r="A62" s="23" t="s">
        <v>634</v>
      </c>
      <c r="B62" s="18">
        <v>-1.1445518286378969E-2</v>
      </c>
      <c r="C62" s="19">
        <f t="shared" si="14"/>
        <v>-1.5445518286378969E-2</v>
      </c>
      <c r="D62" s="19">
        <f t="shared" si="15"/>
        <v>-1.4112184953045635E-2</v>
      </c>
      <c r="E62" s="19">
        <f t="shared" si="16"/>
        <v>-1.2778851619712303E-2</v>
      </c>
      <c r="F62" s="19">
        <f t="shared" si="17"/>
        <v>-1.0112184953045635E-2</v>
      </c>
      <c r="G62" s="19">
        <f t="shared" si="18"/>
        <v>-8.778851619712303E-3</v>
      </c>
      <c r="H62" s="19">
        <f t="shared" si="19"/>
        <v>-7.4455182863789691E-3</v>
      </c>
      <c r="I62" s="20">
        <f t="shared" ca="1" si="20"/>
        <v>0.66762870493175686</v>
      </c>
      <c r="J62" s="19">
        <v>0.23529417433914013</v>
      </c>
      <c r="K62" s="20">
        <f t="shared" si="21"/>
        <v>-1.3568898016938358E-2</v>
      </c>
      <c r="L62" s="19">
        <f t="shared" si="22"/>
        <v>-2.1233797305593889E-3</v>
      </c>
      <c r="M62" s="22">
        <f t="shared" si="23"/>
        <v>2.1233797305593889E-3</v>
      </c>
      <c r="N62" s="34">
        <f t="shared" si="24"/>
        <v>-0.18552062715118556</v>
      </c>
    </row>
    <row r="63" spans="1:14" x14ac:dyDescent="0.2">
      <c r="A63" s="23" t="s">
        <v>635</v>
      </c>
      <c r="B63" s="18">
        <v>-2.8005790629696093E-2</v>
      </c>
      <c r="C63" s="19">
        <f t="shared" si="14"/>
        <v>-3.2005790629696093E-2</v>
      </c>
      <c r="D63" s="19">
        <f t="shared" si="15"/>
        <v>-3.0672457296362761E-2</v>
      </c>
      <c r="E63" s="19">
        <f t="shared" si="16"/>
        <v>-2.9339123963029425E-2</v>
      </c>
      <c r="F63" s="19">
        <f t="shared" si="17"/>
        <v>-2.6672457296362761E-2</v>
      </c>
      <c r="G63" s="19">
        <f t="shared" si="18"/>
        <v>-2.5339123963029425E-2</v>
      </c>
      <c r="H63" s="19">
        <f t="shared" si="19"/>
        <v>-2.4005790629696093E-2</v>
      </c>
      <c r="I63" s="20">
        <f t="shared" ca="1" si="20"/>
        <v>7.1848333133635922E-2</v>
      </c>
      <c r="J63" s="19">
        <v>0.48976470963402097</v>
      </c>
      <c r="K63" s="21">
        <f t="shared" si="21"/>
        <v>-2.8087894633434016E-2</v>
      </c>
      <c r="L63" s="19">
        <f t="shared" si="22"/>
        <v>-8.2104003737922676E-5</v>
      </c>
      <c r="M63" s="22">
        <f t="shared" si="23"/>
        <v>8.2104003737922676E-5</v>
      </c>
      <c r="N63" s="34">
        <f t="shared" si="24"/>
        <v>-2.9316795524016825E-3</v>
      </c>
    </row>
    <row r="64" spans="1:14" x14ac:dyDescent="0.2">
      <c r="A64" s="24" t="s">
        <v>636</v>
      </c>
      <c r="B64" s="18">
        <v>-0.13685613802468793</v>
      </c>
      <c r="C64" s="19">
        <f t="shared" si="14"/>
        <v>-0.14085613802468794</v>
      </c>
      <c r="D64" s="19">
        <f t="shared" si="15"/>
        <v>-0.13952280469135461</v>
      </c>
      <c r="E64" s="19">
        <f t="shared" si="16"/>
        <v>-0.13818947135802126</v>
      </c>
      <c r="F64" s="19">
        <f t="shared" si="17"/>
        <v>-0.13552280469135461</v>
      </c>
      <c r="G64" s="19">
        <f t="shared" si="18"/>
        <v>-0.13418947135802126</v>
      </c>
      <c r="H64" s="19">
        <f t="shared" si="19"/>
        <v>-0.13285613802468793</v>
      </c>
      <c r="I64" s="20">
        <f t="shared" ca="1" si="20"/>
        <v>0.52661576024756784</v>
      </c>
      <c r="J64" s="19">
        <v>0.54019911565970702</v>
      </c>
      <c r="K64" s="21">
        <f t="shared" si="21"/>
        <v>-0.13653367444775255</v>
      </c>
      <c r="L64" s="19">
        <f t="shared" si="22"/>
        <v>3.2246357693538341E-4</v>
      </c>
      <c r="M64" s="22">
        <f t="shared" si="23"/>
        <v>3.2246357693538341E-4</v>
      </c>
      <c r="N64" s="34">
        <f t="shared" si="24"/>
        <v>-2.3562229768401993E-3</v>
      </c>
    </row>
    <row r="65" spans="1:14" x14ac:dyDescent="0.2">
      <c r="A65" s="24" t="s">
        <v>637</v>
      </c>
      <c r="B65" s="18">
        <v>8.528172745793694E-2</v>
      </c>
      <c r="C65" s="19">
        <f t="shared" si="14"/>
        <v>8.1281727457936936E-2</v>
      </c>
      <c r="D65" s="19">
        <f t="shared" si="15"/>
        <v>8.2615060791270276E-2</v>
      </c>
      <c r="E65" s="19">
        <f t="shared" si="16"/>
        <v>8.3948394124603601E-2</v>
      </c>
      <c r="F65" s="19">
        <f t="shared" si="17"/>
        <v>8.6615060791270279E-2</v>
      </c>
      <c r="G65" s="19">
        <f t="shared" si="18"/>
        <v>8.7948394124603604E-2</v>
      </c>
      <c r="H65" s="19">
        <f t="shared" si="19"/>
        <v>8.9281727457936944E-2</v>
      </c>
      <c r="I65" s="20">
        <f t="shared" ca="1" si="20"/>
        <v>0.84248252567807935</v>
      </c>
      <c r="J65" s="19">
        <v>0.96766896345608377</v>
      </c>
      <c r="K65" s="21">
        <f t="shared" si="21"/>
        <v>8.9033208163490613E-2</v>
      </c>
      <c r="L65" s="19">
        <f t="shared" si="22"/>
        <v>3.7514807055536725E-3</v>
      </c>
      <c r="M65" s="22">
        <f t="shared" si="23"/>
        <v>3.7514807055536725E-3</v>
      </c>
      <c r="N65" s="34">
        <f t="shared" si="24"/>
        <v>4.3989267307044125E-2</v>
      </c>
    </row>
    <row r="66" spans="1:14" x14ac:dyDescent="0.2">
      <c r="A66" s="24" t="s">
        <v>638</v>
      </c>
      <c r="B66" s="18">
        <v>0.13902321153213607</v>
      </c>
      <c r="C66" s="19">
        <f t="shared" si="14"/>
        <v>0.13502321153213606</v>
      </c>
      <c r="D66" s="19">
        <f t="shared" si="15"/>
        <v>0.13635654486546939</v>
      </c>
      <c r="E66" s="19">
        <f t="shared" si="16"/>
        <v>0.13768987819880274</v>
      </c>
      <c r="F66" s="19">
        <f t="shared" si="17"/>
        <v>0.14035654486546939</v>
      </c>
      <c r="G66" s="19">
        <f t="shared" si="18"/>
        <v>0.14168987819880274</v>
      </c>
      <c r="H66" s="19">
        <f t="shared" si="19"/>
        <v>0.14302321153213607</v>
      </c>
      <c r="I66" s="20">
        <f t="shared" ca="1" si="20"/>
        <v>0.57103318207524745</v>
      </c>
      <c r="J66" s="19">
        <v>0.28469112445403244</v>
      </c>
      <c r="K66" s="21">
        <f t="shared" si="21"/>
        <v>0.13729607726524773</v>
      </c>
      <c r="L66" s="19">
        <f t="shared" si="22"/>
        <v>-1.727134266888336E-3</v>
      </c>
      <c r="M66" s="22">
        <f t="shared" si="23"/>
        <v>1.727134266888336E-3</v>
      </c>
      <c r="N66" s="34">
        <f t="shared" si="24"/>
        <v>1.2423351811931767E-2</v>
      </c>
    </row>
    <row r="67" spans="1:14" x14ac:dyDescent="0.2">
      <c r="A67" s="24" t="s">
        <v>639</v>
      </c>
      <c r="B67" s="18">
        <v>6.5009002306211774E-2</v>
      </c>
      <c r="C67" s="19">
        <f t="shared" si="14"/>
        <v>6.1009002306211771E-2</v>
      </c>
      <c r="D67" s="19">
        <f t="shared" si="15"/>
        <v>6.234233563954511E-2</v>
      </c>
      <c r="E67" s="19">
        <f t="shared" si="16"/>
        <v>6.3675668972878435E-2</v>
      </c>
      <c r="F67" s="19">
        <f t="shared" si="17"/>
        <v>6.6342335639545114E-2</v>
      </c>
      <c r="G67" s="19">
        <f t="shared" si="18"/>
        <v>6.7675668972878439E-2</v>
      </c>
      <c r="H67" s="19">
        <f t="shared" si="19"/>
        <v>6.9009002306211778E-2</v>
      </c>
      <c r="I67" s="20">
        <f t="shared" ca="1" si="20"/>
        <v>0.46801887413607146</v>
      </c>
      <c r="J67" s="19">
        <v>8.6636056222222146E-2</v>
      </c>
      <c r="K67" s="21">
        <f t="shared" si="21"/>
        <v>6.1693137922152592E-2</v>
      </c>
      <c r="L67" s="19">
        <f t="shared" si="22"/>
        <v>-3.315864384059182E-3</v>
      </c>
      <c r="M67" s="22">
        <f t="shared" si="23"/>
        <v>3.315864384059182E-3</v>
      </c>
      <c r="N67" s="34">
        <f t="shared" si="24"/>
        <v>5.100623400495323E-2</v>
      </c>
    </row>
    <row r="68" spans="1:14" x14ac:dyDescent="0.2">
      <c r="A68" s="17" t="s">
        <v>640</v>
      </c>
      <c r="B68" s="18">
        <v>7.8566613800557669E-2</v>
      </c>
      <c r="C68" s="19">
        <f t="shared" ref="C68:C99" si="25">$B68-3*$B$3</f>
        <v>7.4566613800557666E-2</v>
      </c>
      <c r="D68" s="19">
        <f t="shared" ref="D68:D99" si="26">$B68-2*$B$3</f>
        <v>7.5899947133891005E-2</v>
      </c>
      <c r="E68" s="19">
        <f t="shared" ref="E68:E99" si="27">$B68-$B$3</f>
        <v>7.723328046722433E-2</v>
      </c>
      <c r="F68" s="19">
        <f t="shared" ref="F68:F99" si="28">$B68+$B$3</f>
        <v>7.9899947133891008E-2</v>
      </c>
      <c r="G68" s="19">
        <f t="shared" ref="G68:G99" si="29">$B68+2*$B$3</f>
        <v>8.1233280467224334E-2</v>
      </c>
      <c r="H68" s="19">
        <f t="shared" ref="H68:H99" si="30">$B68+3*$B$3</f>
        <v>8.2566613800557673E-2</v>
      </c>
      <c r="I68" s="20">
        <f t="shared" ref="I68:I99" ca="1" si="31">RAND()</f>
        <v>0.75430880063546168</v>
      </c>
      <c r="J68" s="19">
        <v>0.92564732530384042</v>
      </c>
      <c r="K68" s="21">
        <f t="shared" ref="K68:K99" si="32">((H68-C68)*(J68-$C$2)/($H$2-$C$2))+(C68)</f>
        <v>8.198101127617255E-2</v>
      </c>
      <c r="L68" s="19">
        <f t="shared" ref="L68:L99" si="33">K68-B68</f>
        <v>3.4143974756148804E-3</v>
      </c>
      <c r="M68" s="22">
        <f t="shared" ref="M68:M99" si="34">ABS(L68)</f>
        <v>3.4143974756148804E-3</v>
      </c>
      <c r="N68" s="34">
        <f t="shared" ref="N68:N99" si="35">M68/B68</f>
        <v>4.3458630968650006E-2</v>
      </c>
    </row>
    <row r="69" spans="1:14" x14ac:dyDescent="0.2">
      <c r="A69" s="17" t="s">
        <v>641</v>
      </c>
      <c r="B69" s="18">
        <v>3.4115857307004537E-3</v>
      </c>
      <c r="C69" s="19">
        <f t="shared" si="25"/>
        <v>-5.8841426929954642E-4</v>
      </c>
      <c r="D69" s="19">
        <f t="shared" si="26"/>
        <v>7.4491906403378709E-4</v>
      </c>
      <c r="E69" s="19">
        <f t="shared" si="27"/>
        <v>2.0782523973671202E-3</v>
      </c>
      <c r="F69" s="19">
        <f t="shared" si="28"/>
        <v>4.7449190640337872E-3</v>
      </c>
      <c r="G69" s="19">
        <f t="shared" si="29"/>
        <v>6.0782523973671202E-3</v>
      </c>
      <c r="H69" s="19">
        <f t="shared" si="30"/>
        <v>7.4115857307004533E-3</v>
      </c>
      <c r="I69" s="20">
        <f t="shared" ca="1" si="31"/>
        <v>8.4823628335121692E-2</v>
      </c>
      <c r="J69" s="19">
        <v>0.20263530057250367</v>
      </c>
      <c r="K69" s="20">
        <f t="shared" si="32"/>
        <v>1.0262276685125762E-3</v>
      </c>
      <c r="L69" s="19">
        <f t="shared" si="33"/>
        <v>-2.3853580621878774E-3</v>
      </c>
      <c r="M69" s="22">
        <f t="shared" si="34"/>
        <v>2.3853580621878774E-3</v>
      </c>
      <c r="N69" s="34">
        <f t="shared" si="35"/>
        <v>0.69919335185463005</v>
      </c>
    </row>
    <row r="70" spans="1:14" x14ac:dyDescent="0.2">
      <c r="A70" s="17" t="s">
        <v>642</v>
      </c>
      <c r="B70" s="18">
        <v>4.188847615216508E-2</v>
      </c>
      <c r="C70" s="19">
        <f t="shared" si="25"/>
        <v>3.7888476152165076E-2</v>
      </c>
      <c r="D70" s="19">
        <f t="shared" si="26"/>
        <v>3.9221809485498416E-2</v>
      </c>
      <c r="E70" s="19">
        <f t="shared" si="27"/>
        <v>4.0555142818831748E-2</v>
      </c>
      <c r="F70" s="19">
        <f t="shared" si="28"/>
        <v>4.3221809485498412E-2</v>
      </c>
      <c r="G70" s="19">
        <f t="shared" si="29"/>
        <v>4.4555142818831744E-2</v>
      </c>
      <c r="H70" s="19">
        <f t="shared" si="30"/>
        <v>4.5888476152165084E-2</v>
      </c>
      <c r="I70" s="20">
        <f t="shared" ca="1" si="31"/>
        <v>0.62443712862207879</v>
      </c>
      <c r="J70" s="19">
        <v>9.8699030988705028E-2</v>
      </c>
      <c r="K70" s="21">
        <f t="shared" si="32"/>
        <v>3.8669376831910032E-2</v>
      </c>
      <c r="L70" s="19">
        <f t="shared" si="33"/>
        <v>-3.2190993202550477E-3</v>
      </c>
      <c r="M70" s="22">
        <f t="shared" si="34"/>
        <v>3.2190993202550477E-3</v>
      </c>
      <c r="N70" s="34">
        <f t="shared" si="35"/>
        <v>7.6849282092794943E-2</v>
      </c>
    </row>
    <row r="71" spans="1:14" x14ac:dyDescent="0.2">
      <c r="A71" s="17" t="s">
        <v>643</v>
      </c>
      <c r="B71" s="18">
        <v>-4.3780395669564827E-2</v>
      </c>
      <c r="C71" s="19">
        <f t="shared" si="25"/>
        <v>-4.7780395669564824E-2</v>
      </c>
      <c r="D71" s="19">
        <f t="shared" si="26"/>
        <v>-4.6447062336231491E-2</v>
      </c>
      <c r="E71" s="19">
        <f t="shared" si="27"/>
        <v>-4.5113729002898159E-2</v>
      </c>
      <c r="F71" s="19">
        <f t="shared" si="28"/>
        <v>-4.2447062336231495E-2</v>
      </c>
      <c r="G71" s="19">
        <f t="shared" si="29"/>
        <v>-4.1113729002898163E-2</v>
      </c>
      <c r="H71" s="19">
        <f t="shared" si="30"/>
        <v>-3.978039566956483E-2</v>
      </c>
      <c r="I71" s="20">
        <f t="shared" ca="1" si="31"/>
        <v>9.8906688006645815E-3</v>
      </c>
      <c r="J71" s="19">
        <v>0.94636573141520053</v>
      </c>
      <c r="K71" s="21">
        <f t="shared" si="32"/>
        <v>-4.019980221591838E-2</v>
      </c>
      <c r="L71" s="19">
        <f t="shared" si="33"/>
        <v>3.5805934536464468E-3</v>
      </c>
      <c r="M71" s="22">
        <f t="shared" si="34"/>
        <v>3.5805934536464468E-3</v>
      </c>
      <c r="N71" s="34">
        <f t="shared" si="35"/>
        <v>-8.1785315068214362E-2</v>
      </c>
    </row>
    <row r="72" spans="1:14" x14ac:dyDescent="0.2">
      <c r="A72" s="17" t="s">
        <v>644</v>
      </c>
      <c r="B72" s="18">
        <v>2.3918699662475982E-2</v>
      </c>
      <c r="C72" s="19">
        <f t="shared" si="25"/>
        <v>1.9918699662475982E-2</v>
      </c>
      <c r="D72" s="19">
        <f t="shared" si="26"/>
        <v>2.1252032995809314E-2</v>
      </c>
      <c r="E72" s="19">
        <f t="shared" si="27"/>
        <v>2.258536632914265E-2</v>
      </c>
      <c r="F72" s="19">
        <f t="shared" si="28"/>
        <v>2.5252032995809314E-2</v>
      </c>
      <c r="G72" s="19">
        <f t="shared" si="29"/>
        <v>2.658536632914265E-2</v>
      </c>
      <c r="H72" s="19">
        <f t="shared" si="30"/>
        <v>2.7918699662475982E-2</v>
      </c>
      <c r="I72" s="20">
        <f t="shared" ca="1" si="31"/>
        <v>0.78797712683486798</v>
      </c>
      <c r="J72" s="19">
        <v>0.67946328543889667</v>
      </c>
      <c r="K72" s="21">
        <f t="shared" si="32"/>
        <v>2.5358292847586957E-2</v>
      </c>
      <c r="L72" s="19">
        <f t="shared" si="33"/>
        <v>1.4395931851109746E-3</v>
      </c>
      <c r="M72" s="22">
        <f t="shared" si="34"/>
        <v>1.4395931851109746E-3</v>
      </c>
      <c r="N72" s="34">
        <f t="shared" si="35"/>
        <v>6.0186933463169411E-2</v>
      </c>
    </row>
    <row r="73" spans="1:14" x14ac:dyDescent="0.2">
      <c r="A73" s="17" t="s">
        <v>645</v>
      </c>
      <c r="B73" s="18">
        <v>0.1762196641399289</v>
      </c>
      <c r="C73" s="19">
        <f t="shared" si="25"/>
        <v>0.1722196641399289</v>
      </c>
      <c r="D73" s="19">
        <f t="shared" si="26"/>
        <v>0.17355299747326222</v>
      </c>
      <c r="E73" s="19">
        <f t="shared" si="27"/>
        <v>0.17488633080659557</v>
      </c>
      <c r="F73" s="19">
        <f t="shared" si="28"/>
        <v>0.17755299747326223</v>
      </c>
      <c r="G73" s="19">
        <f t="shared" si="29"/>
        <v>0.17888633080659558</v>
      </c>
      <c r="H73" s="19">
        <f t="shared" si="30"/>
        <v>0.1802196641399289</v>
      </c>
      <c r="I73" s="20">
        <f t="shared" ca="1" si="31"/>
        <v>0.40809466946335837</v>
      </c>
      <c r="J73" s="19">
        <v>0.45558548464840598</v>
      </c>
      <c r="K73" s="21">
        <f t="shared" si="32"/>
        <v>0.17586338606631741</v>
      </c>
      <c r="L73" s="19">
        <f t="shared" si="33"/>
        <v>-3.5627807361149344E-4</v>
      </c>
      <c r="M73" s="22">
        <f t="shared" si="34"/>
        <v>3.5627807361149344E-4</v>
      </c>
      <c r="N73" s="34">
        <f t="shared" si="35"/>
        <v>2.0217838647597661E-3</v>
      </c>
    </row>
    <row r="74" spans="1:14" x14ac:dyDescent="0.2">
      <c r="A74" s="17" t="s">
        <v>646</v>
      </c>
      <c r="B74" s="18">
        <v>4.8715031977330632E-2</v>
      </c>
      <c r="C74" s="19">
        <f t="shared" si="25"/>
        <v>4.4715031977330635E-2</v>
      </c>
      <c r="D74" s="19">
        <f t="shared" si="26"/>
        <v>4.6048365310663968E-2</v>
      </c>
      <c r="E74" s="19">
        <f t="shared" si="27"/>
        <v>4.73816986439973E-2</v>
      </c>
      <c r="F74" s="19">
        <f t="shared" si="28"/>
        <v>5.0048365310663964E-2</v>
      </c>
      <c r="G74" s="19">
        <f t="shared" si="29"/>
        <v>5.1381698643997296E-2</v>
      </c>
      <c r="H74" s="19">
        <f t="shared" si="30"/>
        <v>5.2715031977330629E-2</v>
      </c>
      <c r="I74" s="20">
        <f t="shared" ca="1" si="31"/>
        <v>0.26154390408663442</v>
      </c>
      <c r="J74" s="19">
        <v>0.84981876797927125</v>
      </c>
      <c r="K74" s="21">
        <f t="shared" si="32"/>
        <v>5.1521158663216687E-2</v>
      </c>
      <c r="L74" s="19">
        <f t="shared" si="33"/>
        <v>2.8061266858860553E-3</v>
      </c>
      <c r="M74" s="22">
        <f t="shared" si="34"/>
        <v>2.8061266858860553E-3</v>
      </c>
      <c r="N74" s="34">
        <f t="shared" si="35"/>
        <v>5.7602891181347815E-2</v>
      </c>
    </row>
    <row r="75" spans="1:14" x14ac:dyDescent="0.2">
      <c r="A75" s="17" t="s">
        <v>647</v>
      </c>
      <c r="B75" s="18">
        <v>4.1132446304805989E-2</v>
      </c>
      <c r="C75" s="19">
        <f t="shared" si="25"/>
        <v>3.7132446304805986E-2</v>
      </c>
      <c r="D75" s="19">
        <f t="shared" si="26"/>
        <v>3.8465779638139325E-2</v>
      </c>
      <c r="E75" s="19">
        <f t="shared" si="27"/>
        <v>3.9799112971472657E-2</v>
      </c>
      <c r="F75" s="19">
        <f t="shared" si="28"/>
        <v>4.2465779638139321E-2</v>
      </c>
      <c r="G75" s="19">
        <f t="shared" si="29"/>
        <v>4.3799112971472653E-2</v>
      </c>
      <c r="H75" s="19">
        <f t="shared" si="30"/>
        <v>4.5132446304805993E-2</v>
      </c>
      <c r="I75" s="20">
        <f t="shared" ca="1" si="31"/>
        <v>0.49454377619537304</v>
      </c>
      <c r="J75" s="19">
        <v>0.24506776091718585</v>
      </c>
      <c r="K75" s="21">
        <f t="shared" si="32"/>
        <v>3.9087466947879776E-2</v>
      </c>
      <c r="L75" s="19">
        <f t="shared" si="33"/>
        <v>-2.0449793569262131E-3</v>
      </c>
      <c r="M75" s="22">
        <f t="shared" si="34"/>
        <v>2.0449793569262131E-3</v>
      </c>
      <c r="N75" s="34">
        <f t="shared" si="35"/>
        <v>4.9716939803973535E-2</v>
      </c>
    </row>
    <row r="76" spans="1:14" x14ac:dyDescent="0.2">
      <c r="A76" s="17" t="s">
        <v>648</v>
      </c>
      <c r="B76" s="18">
        <v>0.10856336771596871</v>
      </c>
      <c r="C76" s="19">
        <f t="shared" si="25"/>
        <v>0.10456336771596871</v>
      </c>
      <c r="D76" s="19">
        <f t="shared" si="26"/>
        <v>0.10589670104930204</v>
      </c>
      <c r="E76" s="19">
        <f t="shared" si="27"/>
        <v>0.10723003438263537</v>
      </c>
      <c r="F76" s="19">
        <f t="shared" si="28"/>
        <v>0.10989670104930205</v>
      </c>
      <c r="G76" s="19">
        <f t="shared" si="29"/>
        <v>0.11123003438263537</v>
      </c>
      <c r="H76" s="19">
        <f t="shared" si="30"/>
        <v>0.11256336771596871</v>
      </c>
      <c r="I76" s="20">
        <f t="shared" ca="1" si="31"/>
        <v>0.15036077737418374</v>
      </c>
      <c r="J76" s="19">
        <v>0.10337552882734347</v>
      </c>
      <c r="K76" s="21">
        <f t="shared" si="32"/>
        <v>0.1053817816642478</v>
      </c>
      <c r="L76" s="19">
        <f t="shared" si="33"/>
        <v>-3.1815860517209055E-3</v>
      </c>
      <c r="M76" s="22">
        <f t="shared" si="34"/>
        <v>3.1815860517209055E-3</v>
      </c>
      <c r="N76" s="34">
        <f t="shared" si="35"/>
        <v>2.9306257890274735E-2</v>
      </c>
    </row>
    <row r="77" spans="1:14" x14ac:dyDescent="0.2">
      <c r="A77" s="17" t="s">
        <v>649</v>
      </c>
      <c r="B77" s="18">
        <v>-0.15465242104372917</v>
      </c>
      <c r="C77" s="19">
        <f t="shared" si="25"/>
        <v>-0.15865242104372917</v>
      </c>
      <c r="D77" s="19">
        <f t="shared" si="26"/>
        <v>-0.15731908771039585</v>
      </c>
      <c r="E77" s="19">
        <f t="shared" si="27"/>
        <v>-0.1559857543770625</v>
      </c>
      <c r="F77" s="19">
        <f t="shared" si="28"/>
        <v>-0.15331908771039585</v>
      </c>
      <c r="G77" s="19">
        <f t="shared" si="29"/>
        <v>-0.15198575437706249</v>
      </c>
      <c r="H77" s="19">
        <f t="shared" si="30"/>
        <v>-0.15065242104372917</v>
      </c>
      <c r="I77" s="20">
        <f t="shared" ca="1" si="31"/>
        <v>2.2913924092886617E-3</v>
      </c>
      <c r="J77" s="19">
        <v>0.89627436679087702</v>
      </c>
      <c r="K77" s="21">
        <f t="shared" si="32"/>
        <v>-0.15147364340979053</v>
      </c>
      <c r="L77" s="19">
        <f t="shared" si="33"/>
        <v>3.1787776339386453E-3</v>
      </c>
      <c r="M77" s="22">
        <f t="shared" si="34"/>
        <v>3.1787776339386453E-3</v>
      </c>
      <c r="N77" s="34">
        <f t="shared" si="35"/>
        <v>-2.0554334762336642E-2</v>
      </c>
    </row>
    <row r="78" spans="1:14" x14ac:dyDescent="0.2">
      <c r="A78" s="17" t="s">
        <v>650</v>
      </c>
      <c r="B78" s="18">
        <v>0.11777326714871937</v>
      </c>
      <c r="C78" s="19">
        <f t="shared" si="25"/>
        <v>0.11377326714871937</v>
      </c>
      <c r="D78" s="19">
        <f t="shared" si="26"/>
        <v>0.11510660048205271</v>
      </c>
      <c r="E78" s="19">
        <f t="shared" si="27"/>
        <v>0.11643993381538603</v>
      </c>
      <c r="F78" s="19">
        <f t="shared" si="28"/>
        <v>0.11910660048205271</v>
      </c>
      <c r="G78" s="19">
        <f t="shared" si="29"/>
        <v>0.12043993381538604</v>
      </c>
      <c r="H78" s="19">
        <f t="shared" si="30"/>
        <v>0.12177326714871937</v>
      </c>
      <c r="I78" s="20">
        <f t="shared" ca="1" si="31"/>
        <v>0.29878576069395901</v>
      </c>
      <c r="J78" s="19">
        <v>0.13541343699625408</v>
      </c>
      <c r="K78" s="21">
        <f t="shared" si="32"/>
        <v>0.11484867825467548</v>
      </c>
      <c r="L78" s="19">
        <f t="shared" si="33"/>
        <v>-2.9245888940438863E-3</v>
      </c>
      <c r="M78" s="22">
        <f t="shared" si="34"/>
        <v>2.9245888940438863E-3</v>
      </c>
      <c r="N78" s="34">
        <f t="shared" si="35"/>
        <v>2.4832366162949631E-2</v>
      </c>
    </row>
    <row r="79" spans="1:14" x14ac:dyDescent="0.2">
      <c r="A79" s="17" t="s">
        <v>651</v>
      </c>
      <c r="B79" s="18">
        <v>5.1925402461223034E-2</v>
      </c>
      <c r="C79" s="19">
        <f t="shared" si="25"/>
        <v>4.7925402461223038E-2</v>
      </c>
      <c r="D79" s="19">
        <f t="shared" si="26"/>
        <v>4.925873579455637E-2</v>
      </c>
      <c r="E79" s="19">
        <f t="shared" si="27"/>
        <v>5.0592069127889702E-2</v>
      </c>
      <c r="F79" s="19">
        <f t="shared" si="28"/>
        <v>5.3258735794556367E-2</v>
      </c>
      <c r="G79" s="19">
        <f t="shared" si="29"/>
        <v>5.4592069127889699E-2</v>
      </c>
      <c r="H79" s="19">
        <f t="shared" si="30"/>
        <v>5.5925402461223031E-2</v>
      </c>
      <c r="I79" s="20">
        <f t="shared" ca="1" si="31"/>
        <v>0.45115188328302247</v>
      </c>
      <c r="J79" s="19">
        <v>0.96657922385745554</v>
      </c>
      <c r="K79" s="21">
        <f t="shared" si="32"/>
        <v>5.5668141647886665E-2</v>
      </c>
      <c r="L79" s="19">
        <f t="shared" si="33"/>
        <v>3.7427391866636309E-3</v>
      </c>
      <c r="M79" s="22">
        <f t="shared" si="34"/>
        <v>3.7427391866636309E-3</v>
      </c>
      <c r="N79" s="34">
        <f t="shared" si="35"/>
        <v>7.2079156044262571E-2</v>
      </c>
    </row>
    <row r="80" spans="1:14" x14ac:dyDescent="0.2">
      <c r="A80" s="17" t="s">
        <v>652</v>
      </c>
      <c r="B80" s="18">
        <v>5.4783576603768876E-2</v>
      </c>
      <c r="C80" s="19">
        <f t="shared" si="25"/>
        <v>5.0783576603768879E-2</v>
      </c>
      <c r="D80" s="19">
        <f t="shared" si="26"/>
        <v>5.2116909937102211E-2</v>
      </c>
      <c r="E80" s="19">
        <f t="shared" si="27"/>
        <v>5.3450243270435543E-2</v>
      </c>
      <c r="F80" s="19">
        <f t="shared" si="28"/>
        <v>5.6116909937102208E-2</v>
      </c>
      <c r="G80" s="19">
        <f t="shared" si="29"/>
        <v>5.745024327043554E-2</v>
      </c>
      <c r="H80" s="19">
        <f t="shared" si="30"/>
        <v>5.8783576603768872E-2</v>
      </c>
      <c r="I80" s="20">
        <f t="shared" ca="1" si="31"/>
        <v>0.75342810120797077</v>
      </c>
      <c r="J80" s="19">
        <v>0.49497570775389832</v>
      </c>
      <c r="K80" s="21">
        <f t="shared" si="32"/>
        <v>5.4743273447277536E-2</v>
      </c>
      <c r="L80" s="19">
        <f t="shared" si="33"/>
        <v>-4.0303156491339198E-5</v>
      </c>
      <c r="M80" s="22">
        <f t="shared" si="34"/>
        <v>4.0303156491339198E-5</v>
      </c>
      <c r="N80" s="34">
        <f t="shared" si="35"/>
        <v>7.3567954102081229E-4</v>
      </c>
    </row>
    <row r="81" spans="1:14" x14ac:dyDescent="0.2">
      <c r="A81" s="17" t="s">
        <v>653</v>
      </c>
      <c r="B81" s="18">
        <v>-2.454566614412718E-2</v>
      </c>
      <c r="C81" s="19">
        <f t="shared" si="25"/>
        <v>-2.854566614412718E-2</v>
      </c>
      <c r="D81" s="19">
        <f t="shared" si="26"/>
        <v>-2.7212332810793848E-2</v>
      </c>
      <c r="E81" s="19">
        <f t="shared" si="27"/>
        <v>-2.5878999477460512E-2</v>
      </c>
      <c r="F81" s="19">
        <f t="shared" si="28"/>
        <v>-2.3212332810793847E-2</v>
      </c>
      <c r="G81" s="19">
        <f t="shared" si="29"/>
        <v>-2.1878999477460512E-2</v>
      </c>
      <c r="H81" s="19">
        <f t="shared" si="30"/>
        <v>-2.054566614412718E-2</v>
      </c>
      <c r="I81" s="20">
        <f t="shared" ca="1" si="31"/>
        <v>0.4114938585914456</v>
      </c>
      <c r="J81" s="19">
        <v>0.29553137270449437</v>
      </c>
      <c r="K81" s="21">
        <f t="shared" si="32"/>
        <v>-2.6185843641734766E-2</v>
      </c>
      <c r="L81" s="19">
        <f t="shared" si="33"/>
        <v>-1.6401774976075867E-3</v>
      </c>
      <c r="M81" s="22">
        <f t="shared" si="34"/>
        <v>1.6401774976075867E-3</v>
      </c>
      <c r="N81" s="34">
        <f t="shared" si="35"/>
        <v>-6.6821470151871079E-2</v>
      </c>
    </row>
    <row r="82" spans="1:14" x14ac:dyDescent="0.2">
      <c r="A82" s="23" t="s">
        <v>654</v>
      </c>
      <c r="B82" s="18">
        <v>1.1448303052931156E-2</v>
      </c>
      <c r="C82" s="19">
        <f t="shared" si="25"/>
        <v>7.4483030529311559E-3</v>
      </c>
      <c r="D82" s="19">
        <f t="shared" si="26"/>
        <v>8.7816363862644898E-3</v>
      </c>
      <c r="E82" s="19">
        <f t="shared" si="27"/>
        <v>1.0114969719597822E-2</v>
      </c>
      <c r="F82" s="19">
        <f t="shared" si="28"/>
        <v>1.278163638626449E-2</v>
      </c>
      <c r="G82" s="19">
        <f t="shared" si="29"/>
        <v>1.4114969719597822E-2</v>
      </c>
      <c r="H82" s="19">
        <f t="shared" si="30"/>
        <v>1.5448303052931156E-2</v>
      </c>
      <c r="I82" s="20">
        <f t="shared" ca="1" si="31"/>
        <v>0.28487081181913287</v>
      </c>
      <c r="J82" s="19">
        <v>3.8556799169411571E-2</v>
      </c>
      <c r="K82" s="20">
        <f t="shared" si="32"/>
        <v>7.7467632889236283E-3</v>
      </c>
      <c r="L82" s="19">
        <f t="shared" si="33"/>
        <v>-3.7015397640075276E-3</v>
      </c>
      <c r="M82" s="22">
        <f t="shared" si="34"/>
        <v>3.7015397640075276E-3</v>
      </c>
      <c r="N82" s="34">
        <f t="shared" si="35"/>
        <v>0.32332650060829821</v>
      </c>
    </row>
    <row r="83" spans="1:14" ht="13.5" thickBot="1" x14ac:dyDescent="0.25">
      <c r="A83" s="25" t="s">
        <v>655</v>
      </c>
      <c r="B83" s="26">
        <v>2.8017395950488494E-2</v>
      </c>
      <c r="C83" s="27">
        <f t="shared" si="25"/>
        <v>2.4017395950488494E-2</v>
      </c>
      <c r="D83" s="27">
        <f t="shared" si="26"/>
        <v>2.5350729283821826E-2</v>
      </c>
      <c r="E83" s="27">
        <f t="shared" si="27"/>
        <v>2.6684062617155162E-2</v>
      </c>
      <c r="F83" s="27">
        <f t="shared" si="28"/>
        <v>2.9350729283821826E-2</v>
      </c>
      <c r="G83" s="27">
        <f t="shared" si="29"/>
        <v>3.0684062617155162E-2</v>
      </c>
      <c r="H83" s="27">
        <f t="shared" si="30"/>
        <v>3.2017395950488498E-2</v>
      </c>
      <c r="I83" s="28">
        <f t="shared" ca="1" si="31"/>
        <v>0.11198154611957023</v>
      </c>
      <c r="J83" s="27">
        <v>0.75992581703890494</v>
      </c>
      <c r="K83" s="29">
        <f t="shared" si="32"/>
        <v>3.010243208436119E-2</v>
      </c>
      <c r="L83" s="27">
        <f t="shared" si="33"/>
        <v>2.0850361338726961E-3</v>
      </c>
      <c r="M83" s="30">
        <f t="shared" si="34"/>
        <v>2.0850361338726961E-3</v>
      </c>
      <c r="N83" s="34">
        <f t="shared" si="35"/>
        <v>7.4419340668108833E-2</v>
      </c>
    </row>
    <row r="84" spans="1:14" x14ac:dyDescent="0.2">
      <c r="A84" s="31">
        <v>1</v>
      </c>
      <c r="B84" s="11">
        <v>2.1911792452830188</v>
      </c>
      <c r="C84" s="12">
        <f t="shared" si="25"/>
        <v>2.1871792452830188</v>
      </c>
      <c r="D84" s="12">
        <f t="shared" si="26"/>
        <v>2.188512578616352</v>
      </c>
      <c r="E84" s="12">
        <f t="shared" si="27"/>
        <v>2.1898459119496856</v>
      </c>
      <c r="F84" s="12">
        <f t="shared" si="28"/>
        <v>2.192512578616352</v>
      </c>
      <c r="G84" s="12">
        <f t="shared" si="29"/>
        <v>2.1938459119496856</v>
      </c>
      <c r="H84" s="12">
        <f t="shared" si="30"/>
        <v>2.1951792452830188</v>
      </c>
      <c r="I84" s="14">
        <f t="shared" ca="1" si="31"/>
        <v>0.10004267139034795</v>
      </c>
      <c r="J84" s="12">
        <v>0.94336537977423163</v>
      </c>
      <c r="K84" s="15">
        <f t="shared" si="32"/>
        <v>2.194735770940488</v>
      </c>
      <c r="L84" s="12">
        <f t="shared" si="33"/>
        <v>3.5565256574692228E-3</v>
      </c>
      <c r="M84" s="16">
        <f t="shared" si="34"/>
        <v>3.5565256574692228E-3</v>
      </c>
      <c r="N84" s="34">
        <f t="shared" si="35"/>
        <v>1.6231103252394362E-3</v>
      </c>
    </row>
    <row r="85" spans="1:14" x14ac:dyDescent="0.2">
      <c r="A85" s="23">
        <v>2</v>
      </c>
      <c r="B85" s="18">
        <v>0.14937944416873306</v>
      </c>
      <c r="C85" s="19">
        <f t="shared" si="25"/>
        <v>0.14537944416873305</v>
      </c>
      <c r="D85" s="19">
        <f t="shared" si="26"/>
        <v>0.14671277750206638</v>
      </c>
      <c r="E85" s="19">
        <f t="shared" si="27"/>
        <v>0.14804611083539973</v>
      </c>
      <c r="F85" s="19">
        <f t="shared" si="28"/>
        <v>0.15071277750206638</v>
      </c>
      <c r="G85" s="19">
        <f t="shared" si="29"/>
        <v>0.15204611083539973</v>
      </c>
      <c r="H85" s="19">
        <f t="shared" si="30"/>
        <v>0.15337944416873306</v>
      </c>
      <c r="I85" s="20">
        <f t="shared" ca="1" si="31"/>
        <v>0.47724248178365447</v>
      </c>
      <c r="J85" s="19">
        <v>0.23072419075159645</v>
      </c>
      <c r="K85" s="21">
        <f t="shared" si="32"/>
        <v>0.14721940559058483</v>
      </c>
      <c r="L85" s="19">
        <f t="shared" si="33"/>
        <v>-2.1600385781482268E-3</v>
      </c>
      <c r="M85" s="22">
        <f t="shared" si="34"/>
        <v>2.1600385781482268E-3</v>
      </c>
      <c r="N85" s="34">
        <f t="shared" si="35"/>
        <v>1.4460079097016409E-2</v>
      </c>
    </row>
    <row r="86" spans="1:14" x14ac:dyDescent="0.2">
      <c r="A86" s="23">
        <v>3</v>
      </c>
      <c r="B86" s="18">
        <v>-0.9247770022940609</v>
      </c>
      <c r="C86" s="19">
        <f t="shared" si="25"/>
        <v>-0.9287770022940609</v>
      </c>
      <c r="D86" s="19">
        <f t="shared" si="26"/>
        <v>-0.92744366896072761</v>
      </c>
      <c r="E86" s="19">
        <f t="shared" si="27"/>
        <v>-0.9261103356273942</v>
      </c>
      <c r="F86" s="19">
        <f t="shared" si="28"/>
        <v>-0.9234436689607276</v>
      </c>
      <c r="G86" s="19">
        <f t="shared" si="29"/>
        <v>-0.9221103356273942</v>
      </c>
      <c r="H86" s="19">
        <f t="shared" si="30"/>
        <v>-0.9207770022940609</v>
      </c>
      <c r="I86" s="20">
        <f t="shared" ca="1" si="31"/>
        <v>0.91486860488824728</v>
      </c>
      <c r="J86" s="19">
        <v>0.88034516866467794</v>
      </c>
      <c r="K86" s="21">
        <f t="shared" si="32"/>
        <v>-0.92172600324731724</v>
      </c>
      <c r="L86" s="19">
        <f t="shared" si="33"/>
        <v>3.0509990467436632E-3</v>
      </c>
      <c r="M86" s="22">
        <f t="shared" si="34"/>
        <v>3.0509990467436632E-3</v>
      </c>
      <c r="N86" s="34">
        <f t="shared" si="35"/>
        <v>-3.2991727077718845E-3</v>
      </c>
    </row>
    <row r="87" spans="1:14" x14ac:dyDescent="0.2">
      <c r="A87" s="23">
        <v>4</v>
      </c>
      <c r="B87" s="18">
        <v>-0.46812698611784387</v>
      </c>
      <c r="C87" s="19">
        <f t="shared" si="25"/>
        <v>-0.47212698611784387</v>
      </c>
      <c r="D87" s="19">
        <f t="shared" si="26"/>
        <v>-0.47079365278451052</v>
      </c>
      <c r="E87" s="19">
        <f t="shared" si="27"/>
        <v>-0.46946031945117722</v>
      </c>
      <c r="F87" s="19">
        <f t="shared" si="28"/>
        <v>-0.46679365278451052</v>
      </c>
      <c r="G87" s="19">
        <f t="shared" si="29"/>
        <v>-0.46546031945117722</v>
      </c>
      <c r="H87" s="19">
        <f t="shared" si="30"/>
        <v>-0.46412698611784386</v>
      </c>
      <c r="I87" s="20">
        <f t="shared" ca="1" si="31"/>
        <v>0.56475014819329283</v>
      </c>
      <c r="J87" s="19">
        <v>0.74935725628674277</v>
      </c>
      <c r="K87" s="21">
        <f t="shared" si="32"/>
        <v>-0.46612672736892785</v>
      </c>
      <c r="L87" s="19">
        <f t="shared" si="33"/>
        <v>2.0002587489160173E-3</v>
      </c>
      <c r="M87" s="22">
        <f t="shared" si="34"/>
        <v>2.0002587489160173E-3</v>
      </c>
      <c r="N87" s="34">
        <f t="shared" si="35"/>
        <v>-4.2728977568759138E-3</v>
      </c>
    </row>
    <row r="88" spans="1:14" x14ac:dyDescent="0.2">
      <c r="A88" s="23">
        <v>5</v>
      </c>
      <c r="B88" s="18">
        <v>-6.9229152238810543E-2</v>
      </c>
      <c r="C88" s="19">
        <f t="shared" si="25"/>
        <v>-7.3229152238810546E-2</v>
      </c>
      <c r="D88" s="19">
        <f t="shared" si="26"/>
        <v>-7.1895818905477207E-2</v>
      </c>
      <c r="E88" s="19">
        <f t="shared" si="27"/>
        <v>-7.0562485572143882E-2</v>
      </c>
      <c r="F88" s="19">
        <f t="shared" si="28"/>
        <v>-6.7895818905477204E-2</v>
      </c>
      <c r="G88" s="19">
        <f t="shared" si="29"/>
        <v>-6.6562485572143879E-2</v>
      </c>
      <c r="H88" s="19">
        <f t="shared" si="30"/>
        <v>-6.5229152238810539E-2</v>
      </c>
      <c r="I88" s="20">
        <f t="shared" ca="1" si="31"/>
        <v>0.30888017024676129</v>
      </c>
      <c r="J88" s="19">
        <v>0.35086167495062259</v>
      </c>
      <c r="K88" s="21">
        <f t="shared" si="32"/>
        <v>-7.0425488948321235E-2</v>
      </c>
      <c r="L88" s="19">
        <f t="shared" si="33"/>
        <v>-1.1963367095106925E-3</v>
      </c>
      <c r="M88" s="22">
        <f t="shared" si="34"/>
        <v>1.1963367095106925E-3</v>
      </c>
      <c r="N88" s="34">
        <f t="shared" si="35"/>
        <v>-1.7280822757786342E-2</v>
      </c>
    </row>
    <row r="89" spans="1:14" x14ac:dyDescent="0.2">
      <c r="A89" s="23">
        <v>6</v>
      </c>
      <c r="B89" s="18">
        <v>-0.11185121351707344</v>
      </c>
      <c r="C89" s="19">
        <f t="shared" si="25"/>
        <v>-0.11585121351707345</v>
      </c>
      <c r="D89" s="19">
        <f t="shared" si="26"/>
        <v>-0.11451788018374011</v>
      </c>
      <c r="E89" s="19">
        <f t="shared" si="27"/>
        <v>-0.11318454685040678</v>
      </c>
      <c r="F89" s="19">
        <f t="shared" si="28"/>
        <v>-0.11051788018374011</v>
      </c>
      <c r="G89" s="19">
        <f t="shared" si="29"/>
        <v>-0.10918454685040678</v>
      </c>
      <c r="H89" s="19">
        <f t="shared" si="30"/>
        <v>-0.10785121351707344</v>
      </c>
      <c r="I89" s="20">
        <f t="shared" ca="1" si="31"/>
        <v>0.78780292559692622</v>
      </c>
      <c r="J89" s="19">
        <v>0.70870024803416776</v>
      </c>
      <c r="K89" s="21">
        <f t="shared" si="32"/>
        <v>-0.11017709140309236</v>
      </c>
      <c r="L89" s="19">
        <f t="shared" si="33"/>
        <v>1.6741221139810886E-3</v>
      </c>
      <c r="M89" s="22">
        <f t="shared" si="34"/>
        <v>1.6741221139810886E-3</v>
      </c>
      <c r="N89" s="34">
        <f t="shared" si="35"/>
        <v>-1.4967402331540583E-2</v>
      </c>
    </row>
    <row r="90" spans="1:14" x14ac:dyDescent="0.2">
      <c r="A90" s="23">
        <v>7</v>
      </c>
      <c r="B90" s="18">
        <v>-1.8262441484047098E-3</v>
      </c>
      <c r="C90" s="19">
        <f t="shared" si="25"/>
        <v>-5.8262441484047099E-3</v>
      </c>
      <c r="D90" s="19">
        <f t="shared" si="26"/>
        <v>-4.492910815071376E-3</v>
      </c>
      <c r="E90" s="19">
        <f t="shared" si="27"/>
        <v>-3.1595774817380429E-3</v>
      </c>
      <c r="F90" s="19">
        <f t="shared" si="28"/>
        <v>-4.9291081507137654E-4</v>
      </c>
      <c r="G90" s="19">
        <f t="shared" si="29"/>
        <v>8.4042251826195674E-4</v>
      </c>
      <c r="H90" s="19">
        <f t="shared" si="30"/>
        <v>2.1737558515952903E-3</v>
      </c>
      <c r="I90" s="20">
        <f t="shared" ca="1" si="31"/>
        <v>0.95049914294894688</v>
      </c>
      <c r="J90" s="19">
        <v>0.71061016691896506</v>
      </c>
      <c r="K90" s="20">
        <f t="shared" si="32"/>
        <v>-1.3680131740930173E-4</v>
      </c>
      <c r="L90" s="19">
        <f t="shared" si="33"/>
        <v>1.6894428309954081E-3</v>
      </c>
      <c r="M90" s="22">
        <f t="shared" si="34"/>
        <v>1.6894428309954081E-3</v>
      </c>
      <c r="N90" s="34">
        <f t="shared" si="35"/>
        <v>-0.92509144107111707</v>
      </c>
    </row>
    <row r="91" spans="1:14" x14ac:dyDescent="0.2">
      <c r="A91" s="23">
        <v>8</v>
      </c>
      <c r="B91" s="18">
        <v>-3.6729329064792184E-2</v>
      </c>
      <c r="C91" s="19">
        <f t="shared" si="25"/>
        <v>-4.072932906479218E-2</v>
      </c>
      <c r="D91" s="19">
        <f t="shared" si="26"/>
        <v>-3.9395995731458848E-2</v>
      </c>
      <c r="E91" s="19">
        <f t="shared" si="27"/>
        <v>-3.8062662398125516E-2</v>
      </c>
      <c r="F91" s="19">
        <f t="shared" si="28"/>
        <v>-3.5395995731458851E-2</v>
      </c>
      <c r="G91" s="19">
        <f t="shared" si="29"/>
        <v>-3.4062662398125519E-2</v>
      </c>
      <c r="H91" s="19">
        <f t="shared" si="30"/>
        <v>-3.2729329064792187E-2</v>
      </c>
      <c r="I91" s="20">
        <f t="shared" ca="1" si="31"/>
        <v>0.43580909535452439</v>
      </c>
      <c r="J91" s="19">
        <v>0.28385300964600635</v>
      </c>
      <c r="K91" s="21">
        <f t="shared" si="32"/>
        <v>-3.8463186402435769E-2</v>
      </c>
      <c r="L91" s="19">
        <f t="shared" si="33"/>
        <v>-1.7338573376435851E-3</v>
      </c>
      <c r="M91" s="22">
        <f t="shared" si="34"/>
        <v>1.7338573376435851E-3</v>
      </c>
      <c r="N91" s="34">
        <f t="shared" si="35"/>
        <v>-4.7206343861740108E-2</v>
      </c>
    </row>
    <row r="92" spans="1:14" x14ac:dyDescent="0.2">
      <c r="A92" s="23">
        <v>9</v>
      </c>
      <c r="B92" s="18">
        <v>-0.2807140708023006</v>
      </c>
      <c r="C92" s="19">
        <f t="shared" si="25"/>
        <v>-0.2847140708023006</v>
      </c>
      <c r="D92" s="19">
        <f t="shared" si="26"/>
        <v>-0.28338073746896725</v>
      </c>
      <c r="E92" s="19">
        <f t="shared" si="27"/>
        <v>-0.28204740413563395</v>
      </c>
      <c r="F92" s="19">
        <f t="shared" si="28"/>
        <v>-0.27938073746896724</v>
      </c>
      <c r="G92" s="19">
        <f t="shared" si="29"/>
        <v>-0.27804740413563395</v>
      </c>
      <c r="H92" s="19">
        <f t="shared" si="30"/>
        <v>-0.27671407080230059</v>
      </c>
      <c r="I92" s="20">
        <f t="shared" ca="1" si="31"/>
        <v>0.75938359200122396</v>
      </c>
      <c r="J92" s="19">
        <v>1.3957932607346901E-2</v>
      </c>
      <c r="K92" s="21">
        <f t="shared" si="32"/>
        <v>-0.2846129342728122</v>
      </c>
      <c r="L92" s="19">
        <f t="shared" si="33"/>
        <v>-3.8988634705116043E-3</v>
      </c>
      <c r="M92" s="22">
        <f t="shared" si="34"/>
        <v>3.8988634705116043E-3</v>
      </c>
      <c r="N92" s="34">
        <f t="shared" si="35"/>
        <v>-1.3889091698782243E-2</v>
      </c>
    </row>
    <row r="93" spans="1:14" x14ac:dyDescent="0.2">
      <c r="A93" s="23">
        <v>10</v>
      </c>
      <c r="B93" s="18">
        <v>-6.8948276660196761E-2</v>
      </c>
      <c r="C93" s="19">
        <f t="shared" si="25"/>
        <v>-7.2948276660196765E-2</v>
      </c>
      <c r="D93" s="19">
        <f t="shared" si="26"/>
        <v>-7.1614943326863426E-2</v>
      </c>
      <c r="E93" s="19">
        <f t="shared" si="27"/>
        <v>-7.02816099935301E-2</v>
      </c>
      <c r="F93" s="19">
        <f t="shared" si="28"/>
        <v>-6.7614943326863422E-2</v>
      </c>
      <c r="G93" s="19">
        <f t="shared" si="29"/>
        <v>-6.6281609993530097E-2</v>
      </c>
      <c r="H93" s="19">
        <f t="shared" si="30"/>
        <v>-6.4948276660196758E-2</v>
      </c>
      <c r="I93" s="20">
        <f t="shared" ca="1" si="31"/>
        <v>0.7855274813597739</v>
      </c>
      <c r="J93" s="19">
        <v>0.92301564434880956</v>
      </c>
      <c r="K93" s="21">
        <f t="shared" si="32"/>
        <v>-6.55549896304259E-2</v>
      </c>
      <c r="L93" s="19">
        <f t="shared" si="33"/>
        <v>3.3932870297708612E-3</v>
      </c>
      <c r="M93" s="22">
        <f t="shared" si="34"/>
        <v>3.3932870297708612E-3</v>
      </c>
      <c r="N93" s="34">
        <f t="shared" si="35"/>
        <v>-4.9214965103395777E-2</v>
      </c>
    </row>
    <row r="94" spans="1:14" x14ac:dyDescent="0.2">
      <c r="A94" s="23">
        <v>11</v>
      </c>
      <c r="B94" s="18">
        <v>-2.7278859288408949E-2</v>
      </c>
      <c r="C94" s="19">
        <f t="shared" si="25"/>
        <v>-3.1278859288408949E-2</v>
      </c>
      <c r="D94" s="19">
        <f t="shared" si="26"/>
        <v>-2.9945525955075616E-2</v>
      </c>
      <c r="E94" s="19">
        <f t="shared" si="27"/>
        <v>-2.8612192621742281E-2</v>
      </c>
      <c r="F94" s="19">
        <f t="shared" si="28"/>
        <v>-2.5945525955075616E-2</v>
      </c>
      <c r="G94" s="19">
        <f t="shared" si="29"/>
        <v>-2.4612192621742281E-2</v>
      </c>
      <c r="H94" s="19">
        <f t="shared" si="30"/>
        <v>-2.3278859288408948E-2</v>
      </c>
      <c r="I94" s="20">
        <f t="shared" ca="1" si="31"/>
        <v>0.8849442627723918</v>
      </c>
      <c r="J94" s="19">
        <v>0.83620212406713357</v>
      </c>
      <c r="K94" s="21">
        <f t="shared" si="32"/>
        <v>-2.45819606696011E-2</v>
      </c>
      <c r="L94" s="19">
        <f t="shared" si="33"/>
        <v>2.6968986188078484E-3</v>
      </c>
      <c r="M94" s="22">
        <f t="shared" si="34"/>
        <v>2.6968986188078484E-3</v>
      </c>
      <c r="N94" s="34">
        <f t="shared" si="35"/>
        <v>-9.8864054038864696E-2</v>
      </c>
    </row>
    <row r="95" spans="1:14" x14ac:dyDescent="0.2">
      <c r="A95" s="23">
        <v>12</v>
      </c>
      <c r="B95" s="18">
        <v>-5.2032987140832612E-2</v>
      </c>
      <c r="C95" s="19">
        <f t="shared" si="25"/>
        <v>-5.6032987140832616E-2</v>
      </c>
      <c r="D95" s="19">
        <f t="shared" si="26"/>
        <v>-5.4699653807499277E-2</v>
      </c>
      <c r="E95" s="19">
        <f t="shared" si="27"/>
        <v>-5.3366320474165944E-2</v>
      </c>
      <c r="F95" s="19">
        <f t="shared" si="28"/>
        <v>-5.069965380749928E-2</v>
      </c>
      <c r="G95" s="19">
        <f t="shared" si="29"/>
        <v>-4.9366320474165948E-2</v>
      </c>
      <c r="H95" s="19">
        <f t="shared" si="30"/>
        <v>-4.8032987140832609E-2</v>
      </c>
      <c r="I95" s="20">
        <f t="shared" ca="1" si="31"/>
        <v>0.92962012509460168</v>
      </c>
      <c r="J95" s="19">
        <v>0.6789157061983806</v>
      </c>
      <c r="K95" s="21">
        <f t="shared" si="32"/>
        <v>-5.0597786449378644E-2</v>
      </c>
      <c r="L95" s="19">
        <f t="shared" si="33"/>
        <v>1.4352006914539681E-3</v>
      </c>
      <c r="M95" s="22">
        <f t="shared" si="34"/>
        <v>1.4352006914539681E-3</v>
      </c>
      <c r="N95" s="34">
        <f t="shared" si="35"/>
        <v>-2.7582515829226762E-2</v>
      </c>
    </row>
    <row r="96" spans="1:14" x14ac:dyDescent="0.2">
      <c r="A96" s="23">
        <v>13</v>
      </c>
      <c r="B96" s="18">
        <v>-0.11178150097781635</v>
      </c>
      <c r="C96" s="19">
        <f t="shared" si="25"/>
        <v>-0.11578150097781635</v>
      </c>
      <c r="D96" s="19">
        <f t="shared" si="26"/>
        <v>-0.11444816764448301</v>
      </c>
      <c r="E96" s="19">
        <f t="shared" si="27"/>
        <v>-0.11311483431114969</v>
      </c>
      <c r="F96" s="19">
        <f t="shared" si="28"/>
        <v>-0.11044816764448301</v>
      </c>
      <c r="G96" s="19">
        <f t="shared" si="29"/>
        <v>-0.10911483431114968</v>
      </c>
      <c r="H96" s="19">
        <f t="shared" si="30"/>
        <v>-0.10778150097781634</v>
      </c>
      <c r="I96" s="20">
        <f t="shared" ca="1" si="31"/>
        <v>0.25844033581345638</v>
      </c>
      <c r="J96" s="19">
        <v>0.9373404622123982</v>
      </c>
      <c r="K96" s="21">
        <f t="shared" si="32"/>
        <v>-0.10827330515138579</v>
      </c>
      <c r="L96" s="19">
        <f t="shared" si="33"/>
        <v>3.5081958264305546E-3</v>
      </c>
      <c r="M96" s="22">
        <f t="shared" si="34"/>
        <v>3.5081958264305546E-3</v>
      </c>
      <c r="N96" s="34">
        <f t="shared" si="35"/>
        <v>-3.1384404357987422E-2</v>
      </c>
    </row>
    <row r="97" spans="1:15" x14ac:dyDescent="0.2">
      <c r="A97" s="23">
        <v>14</v>
      </c>
      <c r="B97" s="18">
        <v>-0.12367358250299371</v>
      </c>
      <c r="C97" s="19">
        <f t="shared" si="25"/>
        <v>-0.12767358250299371</v>
      </c>
      <c r="D97" s="19">
        <f t="shared" si="26"/>
        <v>-0.12634024916966038</v>
      </c>
      <c r="E97" s="19">
        <f t="shared" si="27"/>
        <v>-0.12500691583632703</v>
      </c>
      <c r="F97" s="19">
        <f t="shared" si="28"/>
        <v>-0.12234024916966037</v>
      </c>
      <c r="G97" s="19">
        <f t="shared" si="29"/>
        <v>-0.12100691583632704</v>
      </c>
      <c r="H97" s="19">
        <f t="shared" si="30"/>
        <v>-0.1196735825029937</v>
      </c>
      <c r="I97" s="20">
        <f t="shared" ca="1" si="31"/>
        <v>0.30492403943216073</v>
      </c>
      <c r="J97" s="19">
        <v>0.20101165589596626</v>
      </c>
      <c r="K97" s="21">
        <f t="shared" si="32"/>
        <v>-0.12607196488826622</v>
      </c>
      <c r="L97" s="19">
        <f t="shared" si="33"/>
        <v>-2.3983823852725128E-3</v>
      </c>
      <c r="M97" s="22">
        <f t="shared" si="34"/>
        <v>2.3983823852725128E-3</v>
      </c>
      <c r="N97" s="34">
        <f t="shared" si="35"/>
        <v>-1.93928431337748E-2</v>
      </c>
    </row>
    <row r="98" spans="1:15" x14ac:dyDescent="0.2">
      <c r="A98" s="23">
        <v>1</v>
      </c>
      <c r="B98" s="18">
        <v>0.15803773584905839</v>
      </c>
      <c r="C98" s="19">
        <f t="shared" si="25"/>
        <v>0.15403773584905839</v>
      </c>
      <c r="D98" s="19">
        <f t="shared" si="26"/>
        <v>0.15537106918239171</v>
      </c>
      <c r="E98" s="19">
        <f t="shared" si="27"/>
        <v>0.15670440251572507</v>
      </c>
      <c r="F98" s="19">
        <f t="shared" si="28"/>
        <v>0.15937106918239172</v>
      </c>
      <c r="G98" s="19">
        <f t="shared" si="29"/>
        <v>0.16070440251572507</v>
      </c>
      <c r="H98" s="19">
        <f t="shared" si="30"/>
        <v>0.1620377358490584</v>
      </c>
      <c r="I98" s="20">
        <f t="shared" ca="1" si="31"/>
        <v>9.6689264988504386E-2</v>
      </c>
      <c r="J98" s="19">
        <v>0.56502480452784121</v>
      </c>
      <c r="K98" s="21">
        <f t="shared" si="32"/>
        <v>0.1585593426235723</v>
      </c>
      <c r="L98" s="19">
        <f t="shared" si="33"/>
        <v>5.2160677451390525E-4</v>
      </c>
      <c r="M98" s="22">
        <f t="shared" si="34"/>
        <v>5.2160677451390525E-4</v>
      </c>
      <c r="N98" s="34">
        <f t="shared" si="35"/>
        <v>3.3005204213510824E-3</v>
      </c>
    </row>
    <row r="99" spans="1:15" x14ac:dyDescent="0.2">
      <c r="A99" s="23">
        <v>2</v>
      </c>
      <c r="B99" s="18">
        <v>-0.30477813745685195</v>
      </c>
      <c r="C99" s="19">
        <f t="shared" si="25"/>
        <v>-0.30877813745685195</v>
      </c>
      <c r="D99" s="19">
        <f t="shared" si="26"/>
        <v>-0.3074448041235186</v>
      </c>
      <c r="E99" s="19">
        <f t="shared" si="27"/>
        <v>-0.3061114707901853</v>
      </c>
      <c r="F99" s="19">
        <f t="shared" si="28"/>
        <v>-0.3034448041235186</v>
      </c>
      <c r="G99" s="19">
        <f t="shared" si="29"/>
        <v>-0.3021114707901853</v>
      </c>
      <c r="H99" s="19">
        <f t="shared" si="30"/>
        <v>-0.30077813745685195</v>
      </c>
      <c r="I99" s="20">
        <f t="shared" ca="1" si="31"/>
        <v>0.18907762485306634</v>
      </c>
      <c r="J99" s="19">
        <v>0.35555757880343197</v>
      </c>
      <c r="K99" s="21">
        <f t="shared" si="32"/>
        <v>-0.30593680522941041</v>
      </c>
      <c r="L99" s="19">
        <f t="shared" si="33"/>
        <v>-1.1586677725584638E-3</v>
      </c>
      <c r="M99" s="22">
        <f t="shared" si="34"/>
        <v>1.1586677725584638E-3</v>
      </c>
      <c r="N99" s="34">
        <f t="shared" si="35"/>
        <v>-3.8016761380153083E-3</v>
      </c>
    </row>
    <row r="100" spans="1:15" x14ac:dyDescent="0.2">
      <c r="A100" s="23">
        <v>3</v>
      </c>
      <c r="B100" s="18">
        <v>0.14820142107245005</v>
      </c>
      <c r="C100" s="19">
        <f t="shared" ref="C100:C111" si="36">$B100-3*$B$3</f>
        <v>0.14420142107245004</v>
      </c>
      <c r="D100" s="19">
        <f t="shared" ref="D100:D111" si="37">$B100-2*$B$3</f>
        <v>0.14553475440578337</v>
      </c>
      <c r="E100" s="19">
        <f t="shared" ref="E100:E111" si="38">$B100-$B$3</f>
        <v>0.14686808773911672</v>
      </c>
      <c r="F100" s="19">
        <f t="shared" ref="F100:F111" si="39">$B100+$B$3</f>
        <v>0.14953475440578337</v>
      </c>
      <c r="G100" s="19">
        <f t="shared" ref="G100:G111" si="40">$B100+2*$B$3</f>
        <v>0.15086808773911672</v>
      </c>
      <c r="H100" s="19">
        <f t="shared" ref="H100:H111" si="41">$B100+3*$B$3</f>
        <v>0.15220142107245005</v>
      </c>
      <c r="I100" s="20">
        <f t="shared" ref="I100:I111" ca="1" si="42">RAND()</f>
        <v>4.2576003440662369E-2</v>
      </c>
      <c r="J100" s="19">
        <v>0.28327851160011086</v>
      </c>
      <c r="K100" s="21">
        <f t="shared" ref="K100:K111" si="43">((H100-C100)*(J100-$C$2)/($H$2-$C$2))+(C100)</f>
        <v>0.14646295530768608</v>
      </c>
      <c r="L100" s="19">
        <f t="shared" ref="L100:L111" si="44">K100-B100</f>
        <v>-1.738465764763969E-3</v>
      </c>
      <c r="M100" s="22">
        <f t="shared" ref="M100:M111" si="45">ABS(L100)</f>
        <v>1.738465764763969E-3</v>
      </c>
      <c r="N100" s="34">
        <f t="shared" ref="N100:N113" si="46">M100/B100</f>
        <v>1.1730425742099322E-2</v>
      </c>
    </row>
    <row r="101" spans="1:15" x14ac:dyDescent="0.2">
      <c r="A101" s="23">
        <v>4</v>
      </c>
      <c r="B101" s="18">
        <v>4.6624350596317393E-2</v>
      </c>
      <c r="C101" s="19">
        <f t="shared" si="36"/>
        <v>4.262435059631739E-2</v>
      </c>
      <c r="D101" s="19">
        <f t="shared" si="37"/>
        <v>4.3957683929650729E-2</v>
      </c>
      <c r="E101" s="19">
        <f t="shared" si="38"/>
        <v>4.5291017262984061E-2</v>
      </c>
      <c r="F101" s="19">
        <f t="shared" si="39"/>
        <v>4.7957683929650725E-2</v>
      </c>
      <c r="G101" s="19">
        <f t="shared" si="40"/>
        <v>4.9291017262984058E-2</v>
      </c>
      <c r="H101" s="19">
        <f t="shared" si="41"/>
        <v>5.0624350596317397E-2</v>
      </c>
      <c r="I101" s="20">
        <f t="shared" ca="1" si="42"/>
        <v>0.17785302276492854</v>
      </c>
      <c r="J101" s="19">
        <v>2.2291921710504647E-2</v>
      </c>
      <c r="K101" s="21">
        <f t="shared" si="43"/>
        <v>4.2792339540149778E-2</v>
      </c>
      <c r="L101" s="19">
        <f t="shared" si="44"/>
        <v>-3.8320110561676154E-3</v>
      </c>
      <c r="M101" s="22">
        <f t="shared" si="45"/>
        <v>3.8320110561676154E-3</v>
      </c>
      <c r="N101" s="34">
        <f t="shared" si="46"/>
        <v>8.2189049437833575E-2</v>
      </c>
    </row>
    <row r="102" spans="1:15" x14ac:dyDescent="0.2">
      <c r="A102" s="23">
        <v>5</v>
      </c>
      <c r="B102" s="18">
        <v>1.6594995531233475E-2</v>
      </c>
      <c r="C102" s="19">
        <f t="shared" si="36"/>
        <v>1.2594995531233475E-2</v>
      </c>
      <c r="D102" s="19">
        <f t="shared" si="37"/>
        <v>1.3928328864566809E-2</v>
      </c>
      <c r="E102" s="19">
        <f t="shared" si="38"/>
        <v>1.5261662197900141E-2</v>
      </c>
      <c r="F102" s="19">
        <f t="shared" si="39"/>
        <v>1.7928328864566807E-2</v>
      </c>
      <c r="G102" s="19">
        <f t="shared" si="40"/>
        <v>1.9261662197900143E-2</v>
      </c>
      <c r="H102" s="19">
        <f t="shared" si="41"/>
        <v>2.0594995531233475E-2</v>
      </c>
      <c r="I102" s="20">
        <f t="shared" ca="1" si="42"/>
        <v>0.53707711734758468</v>
      </c>
      <c r="J102" s="19">
        <v>0.75000484714729598</v>
      </c>
      <c r="K102" s="20">
        <f t="shared" si="43"/>
        <v>1.8600449032866249E-2</v>
      </c>
      <c r="L102" s="19">
        <f t="shared" si="44"/>
        <v>2.0054535016327743E-3</v>
      </c>
      <c r="M102" s="22">
        <f t="shared" si="45"/>
        <v>2.0054535016327743E-3</v>
      </c>
      <c r="N102" s="34">
        <f t="shared" si="46"/>
        <v>0.1208468841017948</v>
      </c>
    </row>
    <row r="103" spans="1:15" x14ac:dyDescent="0.2">
      <c r="A103" s="23">
        <v>6</v>
      </c>
      <c r="B103" s="18">
        <v>-2.2194939049514362E-2</v>
      </c>
      <c r="C103" s="19">
        <f t="shared" si="36"/>
        <v>-2.6194939049514362E-2</v>
      </c>
      <c r="D103" s="19">
        <f t="shared" si="37"/>
        <v>-2.486160571618103E-2</v>
      </c>
      <c r="E103" s="19">
        <f t="shared" si="38"/>
        <v>-2.3528272382847694E-2</v>
      </c>
      <c r="F103" s="19">
        <f t="shared" si="39"/>
        <v>-2.0861605716181029E-2</v>
      </c>
      <c r="G103" s="19">
        <f t="shared" si="40"/>
        <v>-1.9528272382847694E-2</v>
      </c>
      <c r="H103" s="19">
        <f t="shared" si="41"/>
        <v>-1.8194939049514362E-2</v>
      </c>
      <c r="I103" s="20">
        <f t="shared" ca="1" si="42"/>
        <v>7.653462602081984E-2</v>
      </c>
      <c r="J103" s="19">
        <v>0.22075663393412093</v>
      </c>
      <c r="K103" s="20">
        <f t="shared" si="43"/>
        <v>-2.4434933964311345E-2</v>
      </c>
      <c r="L103" s="19">
        <f t="shared" si="44"/>
        <v>-2.2399949147969833E-3</v>
      </c>
      <c r="M103" s="22">
        <f t="shared" si="45"/>
        <v>2.2399949147969833E-3</v>
      </c>
      <c r="N103" s="34">
        <f t="shared" si="46"/>
        <v>-0.10092367948385944</v>
      </c>
    </row>
    <row r="104" spans="1:15" x14ac:dyDescent="0.2">
      <c r="A104" s="23">
        <v>7</v>
      </c>
      <c r="B104" s="18">
        <v>-6.9506420767402252E-3</v>
      </c>
      <c r="C104" s="19">
        <f t="shared" si="36"/>
        <v>-1.0950642076740225E-2</v>
      </c>
      <c r="D104" s="19">
        <f t="shared" si="37"/>
        <v>-9.6173087434068914E-3</v>
      </c>
      <c r="E104" s="19">
        <f t="shared" si="38"/>
        <v>-8.2839754100735592E-3</v>
      </c>
      <c r="F104" s="19">
        <f t="shared" si="39"/>
        <v>-5.6173087434068921E-3</v>
      </c>
      <c r="G104" s="19">
        <f t="shared" si="40"/>
        <v>-4.2839754100735591E-3</v>
      </c>
      <c r="H104" s="19">
        <f t="shared" si="41"/>
        <v>-2.9506420767402251E-3</v>
      </c>
      <c r="I104" s="20">
        <f t="shared" ca="1" si="42"/>
        <v>0.51067792720233951</v>
      </c>
      <c r="J104" s="19">
        <v>0.18312924957173649</v>
      </c>
      <c r="K104" s="20">
        <f t="shared" si="43"/>
        <v>-9.4924710183085671E-3</v>
      </c>
      <c r="L104" s="19">
        <f t="shared" si="44"/>
        <v>-2.5418289415683418E-3</v>
      </c>
      <c r="M104" s="22">
        <f t="shared" si="45"/>
        <v>2.5418289415683418E-3</v>
      </c>
      <c r="N104" s="34">
        <f t="shared" si="46"/>
        <v>-0.36569699799021038</v>
      </c>
    </row>
    <row r="105" spans="1:15" x14ac:dyDescent="0.2">
      <c r="A105" s="23">
        <v>8</v>
      </c>
      <c r="B105" s="18">
        <v>-0.15465242104372917</v>
      </c>
      <c r="C105" s="19">
        <f t="shared" si="36"/>
        <v>-0.15865242104372917</v>
      </c>
      <c r="D105" s="19">
        <f t="shared" si="37"/>
        <v>-0.15731908771039585</v>
      </c>
      <c r="E105" s="19">
        <f t="shared" si="38"/>
        <v>-0.1559857543770625</v>
      </c>
      <c r="F105" s="19">
        <f t="shared" si="39"/>
        <v>-0.15331908771039585</v>
      </c>
      <c r="G105" s="19">
        <f t="shared" si="40"/>
        <v>-0.15198575437706249</v>
      </c>
      <c r="H105" s="19">
        <f t="shared" si="41"/>
        <v>-0.15065242104372917</v>
      </c>
      <c r="I105" s="20">
        <f t="shared" ca="1" si="42"/>
        <v>0.93037202465022539</v>
      </c>
      <c r="J105" s="19">
        <v>0.48939910433524902</v>
      </c>
      <c r="K105" s="21">
        <f t="shared" si="43"/>
        <v>-0.15473745780831155</v>
      </c>
      <c r="L105" s="19">
        <f t="shared" si="44"/>
        <v>-8.5036764582380187E-5</v>
      </c>
      <c r="M105" s="22">
        <f t="shared" si="45"/>
        <v>8.5036764582380187E-5</v>
      </c>
      <c r="N105" s="34">
        <f t="shared" si="46"/>
        <v>-5.4985731234259423E-4</v>
      </c>
    </row>
    <row r="106" spans="1:15" x14ac:dyDescent="0.2">
      <c r="A106" s="23">
        <v>9</v>
      </c>
      <c r="B106" s="18">
        <v>3.4992430633633012E-2</v>
      </c>
      <c r="C106" s="19">
        <f t="shared" si="36"/>
        <v>3.0992430633633012E-2</v>
      </c>
      <c r="D106" s="19">
        <f t="shared" si="37"/>
        <v>3.2325763966966348E-2</v>
      </c>
      <c r="E106" s="19">
        <f t="shared" si="38"/>
        <v>3.365909730029968E-2</v>
      </c>
      <c r="F106" s="19">
        <f t="shared" si="39"/>
        <v>3.6325763966966344E-2</v>
      </c>
      <c r="G106" s="19">
        <f t="shared" si="40"/>
        <v>3.7659097300299677E-2</v>
      </c>
      <c r="H106" s="19">
        <f t="shared" si="41"/>
        <v>3.8992430633633016E-2</v>
      </c>
      <c r="I106" s="20">
        <f t="shared" ca="1" si="42"/>
        <v>0.28721249722714548</v>
      </c>
      <c r="J106" s="19">
        <v>5.2917595413914942E-3</v>
      </c>
      <c r="K106" s="21">
        <f t="shared" si="43"/>
        <v>3.102405008247602E-2</v>
      </c>
      <c r="L106" s="19">
        <f t="shared" si="44"/>
        <v>-3.9683805511569921E-3</v>
      </c>
      <c r="M106" s="22">
        <f t="shared" si="45"/>
        <v>3.9683805511569921E-3</v>
      </c>
      <c r="N106" s="34">
        <f t="shared" si="46"/>
        <v>0.11340682768526457</v>
      </c>
    </row>
    <row r="107" spans="1:15" x14ac:dyDescent="0.2">
      <c r="A107" s="23">
        <v>10</v>
      </c>
      <c r="B107" s="18">
        <v>7.6472323011645929E-2</v>
      </c>
      <c r="C107" s="19">
        <f t="shared" si="36"/>
        <v>7.2472323011645925E-2</v>
      </c>
      <c r="D107" s="19">
        <f t="shared" si="37"/>
        <v>7.3805656344979265E-2</v>
      </c>
      <c r="E107" s="19">
        <f t="shared" si="38"/>
        <v>7.513898967831259E-2</v>
      </c>
      <c r="F107" s="19">
        <f t="shared" si="39"/>
        <v>7.7805656344979268E-2</v>
      </c>
      <c r="G107" s="19">
        <f t="shared" si="40"/>
        <v>7.9138989678312593E-2</v>
      </c>
      <c r="H107" s="19">
        <f t="shared" si="41"/>
        <v>8.0472323011645933E-2</v>
      </c>
      <c r="I107" s="20">
        <f t="shared" ca="1" si="42"/>
        <v>0.79374610321216443</v>
      </c>
      <c r="J107" s="19">
        <v>0.40924374850238276</v>
      </c>
      <c r="K107" s="21">
        <f t="shared" si="43"/>
        <v>7.5744307357398524E-2</v>
      </c>
      <c r="L107" s="19">
        <f t="shared" si="44"/>
        <v>-7.2801565424740478E-4</v>
      </c>
      <c r="M107" s="22">
        <f t="shared" si="45"/>
        <v>7.2801565424740478E-4</v>
      </c>
      <c r="N107" s="34">
        <f t="shared" si="46"/>
        <v>9.5199887433331364E-3</v>
      </c>
    </row>
    <row r="108" spans="1:15" x14ac:dyDescent="0.2">
      <c r="A108" s="23">
        <v>11</v>
      </c>
      <c r="B108" s="18">
        <v>2.4169365833203452E-2</v>
      </c>
      <c r="C108" s="19">
        <f t="shared" si="36"/>
        <v>2.0169365833203452E-2</v>
      </c>
      <c r="D108" s="19">
        <f t="shared" si="37"/>
        <v>2.1502699166536784E-2</v>
      </c>
      <c r="E108" s="19">
        <f t="shared" si="38"/>
        <v>2.283603249987012E-2</v>
      </c>
      <c r="F108" s="19">
        <f t="shared" si="39"/>
        <v>2.5502699166536785E-2</v>
      </c>
      <c r="G108" s="19">
        <f t="shared" si="40"/>
        <v>2.683603249987012E-2</v>
      </c>
      <c r="H108" s="19">
        <f t="shared" si="41"/>
        <v>2.8169365833203452E-2</v>
      </c>
      <c r="I108" s="20">
        <f t="shared" ca="1" si="42"/>
        <v>0.36404389810384752</v>
      </c>
      <c r="J108" s="19">
        <v>0.11255055579033879</v>
      </c>
      <c r="K108" s="21">
        <f t="shared" si="43"/>
        <v>2.1061378714305138E-2</v>
      </c>
      <c r="L108" s="19">
        <f t="shared" si="44"/>
        <v>-3.1079871188983144E-3</v>
      </c>
      <c r="M108" s="22">
        <f t="shared" si="45"/>
        <v>3.1079871188983144E-3</v>
      </c>
      <c r="N108" s="34">
        <f t="shared" si="46"/>
        <v>0.12859200114504518</v>
      </c>
    </row>
    <row r="109" spans="1:15" x14ac:dyDescent="0.2">
      <c r="A109" s="23">
        <v>12</v>
      </c>
      <c r="B109" s="18">
        <v>2.9686928018427018E-2</v>
      </c>
      <c r="C109" s="19">
        <f t="shared" si="36"/>
        <v>2.5686928018427018E-2</v>
      </c>
      <c r="D109" s="19">
        <f t="shared" si="37"/>
        <v>2.702026135176035E-2</v>
      </c>
      <c r="E109" s="19">
        <f t="shared" si="38"/>
        <v>2.8353594685093686E-2</v>
      </c>
      <c r="F109" s="19">
        <f t="shared" si="39"/>
        <v>3.102026135176035E-2</v>
      </c>
      <c r="G109" s="19">
        <f t="shared" si="40"/>
        <v>3.2353594685093683E-2</v>
      </c>
      <c r="H109" s="19">
        <f t="shared" si="41"/>
        <v>3.3686928018427015E-2</v>
      </c>
      <c r="I109" s="20">
        <f t="shared" ca="1" si="42"/>
        <v>0.80056380113214842</v>
      </c>
      <c r="J109" s="19">
        <v>0.5635190621717685</v>
      </c>
      <c r="K109" s="21">
        <f t="shared" si="43"/>
        <v>3.0196456242004822E-2</v>
      </c>
      <c r="L109" s="19">
        <f t="shared" si="44"/>
        <v>5.0952822357780425E-4</v>
      </c>
      <c r="M109" s="22">
        <f t="shared" si="45"/>
        <v>5.0952822357780425E-4</v>
      </c>
      <c r="N109" s="34">
        <f t="shared" si="46"/>
        <v>1.7163386634734795E-2</v>
      </c>
    </row>
    <row r="110" spans="1:15" x14ac:dyDescent="0.2">
      <c r="A110" s="23">
        <v>13</v>
      </c>
      <c r="B110" s="18">
        <v>9.2005880139203772E-2</v>
      </c>
      <c r="C110" s="19">
        <f t="shared" si="36"/>
        <v>8.8005880139203768E-2</v>
      </c>
      <c r="D110" s="19">
        <f t="shared" si="37"/>
        <v>8.9339213472537107E-2</v>
      </c>
      <c r="E110" s="19">
        <f t="shared" si="38"/>
        <v>9.0672546805870433E-2</v>
      </c>
      <c r="F110" s="19">
        <f t="shared" si="39"/>
        <v>9.3339213472537111E-2</v>
      </c>
      <c r="G110" s="19">
        <f t="shared" si="40"/>
        <v>9.4672546805870436E-2</v>
      </c>
      <c r="H110" s="19">
        <f t="shared" si="41"/>
        <v>9.6005880139203775E-2</v>
      </c>
      <c r="I110" s="20">
        <f t="shared" ca="1" si="42"/>
        <v>0.72480240368093862</v>
      </c>
      <c r="J110" s="19">
        <v>0.76682336141316831</v>
      </c>
      <c r="K110" s="21">
        <f t="shared" si="43"/>
        <v>9.4146246018382909E-2</v>
      </c>
      <c r="L110" s="19">
        <f t="shared" si="44"/>
        <v>2.1403658791791375E-3</v>
      </c>
      <c r="M110" s="22">
        <f t="shared" si="45"/>
        <v>2.1403658791791375E-3</v>
      </c>
      <c r="N110" s="34">
        <f t="shared" si="46"/>
        <v>2.326335964550081E-2</v>
      </c>
    </row>
    <row r="111" spans="1:15" ht="13.5" thickBot="1" x14ac:dyDescent="0.25">
      <c r="A111" s="25">
        <v>14</v>
      </c>
      <c r="B111" s="26">
        <v>8.2800972554257363E-2</v>
      </c>
      <c r="C111" s="27">
        <f t="shared" si="36"/>
        <v>7.8800972554257359E-2</v>
      </c>
      <c r="D111" s="27">
        <f t="shared" si="37"/>
        <v>8.0134305887590698E-2</v>
      </c>
      <c r="E111" s="27">
        <f t="shared" si="38"/>
        <v>8.1467639220924024E-2</v>
      </c>
      <c r="F111" s="27">
        <f t="shared" si="39"/>
        <v>8.4134305887590702E-2</v>
      </c>
      <c r="G111" s="27">
        <f t="shared" si="40"/>
        <v>8.5467639220924027E-2</v>
      </c>
      <c r="H111" s="27">
        <f t="shared" si="41"/>
        <v>8.6800972554257366E-2</v>
      </c>
      <c r="I111" s="28">
        <f t="shared" ca="1" si="42"/>
        <v>0.85046353360576965</v>
      </c>
      <c r="J111" s="27">
        <v>4.915828565670477E-2</v>
      </c>
      <c r="K111" s="29">
        <f t="shared" si="43"/>
        <v>7.918447429420887E-2</v>
      </c>
      <c r="L111" s="27">
        <f t="shared" si="44"/>
        <v>-3.6164982600484924E-3</v>
      </c>
      <c r="M111" s="30">
        <f t="shared" si="45"/>
        <v>3.6164982600484924E-3</v>
      </c>
      <c r="N111" s="34">
        <f t="shared" si="46"/>
        <v>4.3677002195580412E-2</v>
      </c>
    </row>
    <row r="112" spans="1:15" x14ac:dyDescent="0.2">
      <c r="M112" s="2">
        <f>MAX(M4:M111)</f>
        <v>3.9737838154216831E-3</v>
      </c>
      <c r="N112" s="34" t="e">
        <f>M112/B112</f>
        <v>#DIV/0!</v>
      </c>
      <c r="O112">
        <f>M112*100</f>
        <v>0.39737838154216831</v>
      </c>
    </row>
    <row r="113" spans="13:14" x14ac:dyDescent="0.2">
      <c r="M113" s="2">
        <f>AVERAGE(M4:M111)</f>
        <v>2.132751126973479E-3</v>
      </c>
      <c r="N113" s="33" t="e">
        <f t="shared" si="46"/>
        <v>#DIV/0!</v>
      </c>
    </row>
  </sheetData>
  <mergeCells count="1">
    <mergeCell ref="E1:F1"/>
  </mergeCells>
  <phoneticPr fontId="3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973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2.9399702030610043E-3</v>
      </c>
      <c r="G5" s="185">
        <v>-0.18099553045915062</v>
      </c>
      <c r="H5" s="186">
        <f ca="1">RAND()</f>
        <v>0.24707997348385802</v>
      </c>
      <c r="I5" s="188">
        <f t="shared" ref="I5:I43" ca="1" si="0">G5*($I$2+H5*($I$3-$I$2))</f>
        <v>-0.17916443468462936</v>
      </c>
      <c r="J5" s="181">
        <f ca="1">(I5-G5)</f>
        <v>1.8310957745212575E-3</v>
      </c>
      <c r="K5" s="182">
        <f ca="1">ABS(I5-G5)</f>
        <v>1.8310957745212575E-3</v>
      </c>
      <c r="L5" s="195">
        <f t="shared" ref="L5:L43" ca="1" si="1">K5/ABS(G5)</f>
        <v>1.0116801060645652E-2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1.7410701557963957E-3</v>
      </c>
      <c r="G6" s="154">
        <v>-1.1605233694593764E-3</v>
      </c>
      <c r="H6" s="174">
        <f t="shared" ref="H6:H43" ca="1" si="3">RAND()</f>
        <v>0.35216916622333927</v>
      </c>
      <c r="I6" s="189">
        <f t="shared" ca="1" si="0"/>
        <v>-1.1536609239663972E-3</v>
      </c>
      <c r="J6" s="183">
        <f t="shared" ref="J6:J43" ca="1" si="4">(I6-G6)</f>
        <v>6.8624454929791523E-6</v>
      </c>
      <c r="K6" s="153">
        <f t="shared" ref="K6:K43" ca="1" si="5">ABS(I6-G6)</f>
        <v>6.8624454929791523E-6</v>
      </c>
      <c r="L6" s="196">
        <f t="shared" ca="1" si="1"/>
        <v>5.9132333510664124E-3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2.108312054401229E-3</v>
      </c>
      <c r="G7" s="154">
        <v>5.6246808160184347E-2</v>
      </c>
      <c r="H7" s="174">
        <f t="shared" ca="1" si="3"/>
        <v>0.56720860307352028</v>
      </c>
      <c r="I7" s="189">
        <f t="shared" ca="1" si="0"/>
        <v>5.6398018936335961E-2</v>
      </c>
      <c r="J7" s="183">
        <f t="shared" ca="1" si="4"/>
        <v>1.5121077615161405E-4</v>
      </c>
      <c r="K7" s="153">
        <f t="shared" ca="1" si="5"/>
        <v>1.5121077615161405E-4</v>
      </c>
      <c r="L7" s="196">
        <f t="shared" ca="1" si="1"/>
        <v>2.6883441229408681E-3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1.9901377806310159E-3</v>
      </c>
      <c r="G8" s="154">
        <v>3.8520667094652392E-2</v>
      </c>
      <c r="H8" s="174">
        <f t="shared" ca="1" si="3"/>
        <v>0.30314369826386733</v>
      </c>
      <c r="I8" s="189">
        <f t="shared" ca="1" si="0"/>
        <v>3.8217345652065908E-2</v>
      </c>
      <c r="J8" s="183">
        <f t="shared" ca="1" si="4"/>
        <v>-3.0332144258648358E-4</v>
      </c>
      <c r="K8" s="153">
        <f t="shared" ca="1" si="5"/>
        <v>3.0332144258648358E-4</v>
      </c>
      <c r="L8" s="196">
        <f t="shared" ca="1" si="1"/>
        <v>7.8742520694453904E-3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1.8817324029004039E-3</v>
      </c>
      <c r="G9" s="154">
        <v>2.2259860435060619E-2</v>
      </c>
      <c r="H9" s="174">
        <f t="shared" ca="1" si="3"/>
        <v>0.96829121446280308</v>
      </c>
      <c r="I9" s="189">
        <f t="shared" ca="1" si="0"/>
        <v>2.26768243181369E-2</v>
      </c>
      <c r="J9" s="183">
        <f t="shared" ca="1" si="4"/>
        <v>4.169638830762816E-4</v>
      </c>
      <c r="K9" s="153">
        <f t="shared" ca="1" si="5"/>
        <v>4.169638830762816E-4</v>
      </c>
      <c r="L9" s="196">
        <f t="shared" ca="1" si="1"/>
        <v>1.8731648578512127E-2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2.1932347643810941E-3</v>
      </c>
      <c r="G10" s="154">
        <v>-6.8985214657164118E-2</v>
      </c>
      <c r="H10" s="174">
        <f t="shared" ca="1" si="3"/>
        <v>0.58325347179009679</v>
      </c>
      <c r="I10" s="189">
        <f t="shared" ca="1" si="0"/>
        <v>-6.921494500205988E-2</v>
      </c>
      <c r="J10" s="183">
        <f t="shared" ca="1" si="4"/>
        <v>-2.2973034489576216E-4</v>
      </c>
      <c r="K10" s="153">
        <f t="shared" ca="1" si="5"/>
        <v>2.2973034489576216E-4</v>
      </c>
      <c r="L10" s="196">
        <f t="shared" ca="1" si="1"/>
        <v>3.3301388716039117E-3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1.7548732641765995E-3</v>
      </c>
      <c r="G11" s="154">
        <v>-3.2309896264899329E-3</v>
      </c>
      <c r="H11" s="174">
        <f t="shared" ca="1" si="3"/>
        <v>0.92445318325241288</v>
      </c>
      <c r="I11" s="189">
        <f t="shared" ca="1" si="0"/>
        <v>-3.2858457797707002E-3</v>
      </c>
      <c r="J11" s="183">
        <f t="shared" ca="1" si="4"/>
        <v>-5.4856153280767248E-5</v>
      </c>
      <c r="K11" s="153">
        <f t="shared" ca="1" si="5"/>
        <v>5.4856153280767248E-5</v>
      </c>
      <c r="L11" s="196">
        <f t="shared" ca="1" si="1"/>
        <v>1.6978127330096574E-2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1.775051789420754E-3</v>
      </c>
      <c r="G12" s="154">
        <v>6.2577684131130962E-3</v>
      </c>
      <c r="H12" s="174">
        <f t="shared" ca="1" si="3"/>
        <v>0.65605934407158584</v>
      </c>
      <c r="I12" s="189">
        <f t="shared" ca="1" si="0"/>
        <v>6.2968317424691887E-3</v>
      </c>
      <c r="J12" s="183">
        <f t="shared" ca="1" si="4"/>
        <v>3.9063329356092517E-5</v>
      </c>
      <c r="K12" s="153">
        <f t="shared" ca="1" si="5"/>
        <v>3.9063329356092517E-5</v>
      </c>
      <c r="L12" s="196">
        <f t="shared" ca="1" si="1"/>
        <v>6.242373762863399E-3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1.8111618867180214E-3</v>
      </c>
      <c r="G13" s="154">
        <v>1.1674283007703234E-2</v>
      </c>
      <c r="H13" s="174">
        <f t="shared" ca="1" si="3"/>
        <v>0.92260176602959165</v>
      </c>
      <c r="I13" s="189">
        <f t="shared" ca="1" si="0"/>
        <v>1.1871625912350619E-2</v>
      </c>
      <c r="J13" s="183">
        <f t="shared" ca="1" si="4"/>
        <v>1.9734290464738444E-4</v>
      </c>
      <c r="K13" s="153">
        <f t="shared" ca="1" si="5"/>
        <v>1.9734290464738444E-4</v>
      </c>
      <c r="L13" s="196">
        <f t="shared" ca="1" si="1"/>
        <v>1.6904070641183568E-2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0.93939615883593686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0.25138375168998917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1.8583788302842499E-3</v>
      </c>
      <c r="G16" s="154">
        <v>1.8756824542637496E-2</v>
      </c>
      <c r="H16" s="174">
        <f t="shared" ca="1" si="3"/>
        <v>0.30888958581328385</v>
      </c>
      <c r="I16" s="189">
        <f t="shared" ca="1" si="0"/>
        <v>1.8613439562350655E-2</v>
      </c>
      <c r="J16" s="183">
        <f t="shared" ca="1" si="4"/>
        <v>-1.4338498028684116E-4</v>
      </c>
      <c r="K16" s="153">
        <f t="shared" ca="1" si="5"/>
        <v>1.4338498028684116E-4</v>
      </c>
      <c r="L16" s="196">
        <f t="shared" ca="1" si="1"/>
        <v>7.6444165674686764E-3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1.8754689043755069E-3</v>
      </c>
      <c r="G17" s="154">
        <v>2.1320335656326073E-2</v>
      </c>
      <c r="H17" s="174">
        <f t="shared" ca="1" si="3"/>
        <v>9.105865384498657E-2</v>
      </c>
      <c r="I17" s="189">
        <f t="shared" ca="1" si="0"/>
        <v>2.0971584985775085E-2</v>
      </c>
      <c r="J17" s="183">
        <f t="shared" ca="1" si="4"/>
        <v>-3.487506705509881E-4</v>
      </c>
      <c r="K17" s="153">
        <f t="shared" ca="1" si="5"/>
        <v>3.487506705509881E-4</v>
      </c>
      <c r="L17" s="196">
        <f t="shared" ca="1" si="1"/>
        <v>1.6357653846200512E-2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1.7488086311894821E-3</v>
      </c>
      <c r="G18" s="154">
        <v>-2.3212946784223476E-3</v>
      </c>
      <c r="H18" s="174">
        <f t="shared" ca="1" si="3"/>
        <v>0.89847951061872433</v>
      </c>
      <c r="I18" s="189">
        <f t="shared" ca="1" si="0"/>
        <v>-2.3582942131207311E-3</v>
      </c>
      <c r="J18" s="183">
        <f t="shared" ca="1" si="4"/>
        <v>-3.6999534698383459E-5</v>
      </c>
      <c r="K18" s="153">
        <f t="shared" ca="1" si="5"/>
        <v>3.6999534698383459E-5</v>
      </c>
      <c r="L18" s="196">
        <f t="shared" ca="1" si="1"/>
        <v>1.593918042474898E-2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2.1726682849809629E-3</v>
      </c>
      <c r="G19" s="154">
        <v>-6.5900242747144455E-2</v>
      </c>
      <c r="H19" s="174">
        <f t="shared" ca="1" si="3"/>
        <v>0.78764505427156239</v>
      </c>
      <c r="I19" s="189">
        <f t="shared" ca="1" si="0"/>
        <v>-6.6658477903204921E-2</v>
      </c>
      <c r="J19" s="183">
        <f t="shared" ca="1" si="4"/>
        <v>-7.582351560604661E-4</v>
      </c>
      <c r="K19" s="153">
        <f t="shared" ca="1" si="5"/>
        <v>7.582351560604661E-4</v>
      </c>
      <c r="L19" s="196">
        <f t="shared" ca="1" si="1"/>
        <v>1.1505802170862587E-2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1.8379992164966347E-3</v>
      </c>
      <c r="G20" s="154">
        <v>-1.5699882474495219E-2</v>
      </c>
      <c r="H20" s="174">
        <f t="shared" ca="1" si="3"/>
        <v>0.94520576831755532</v>
      </c>
      <c r="I20" s="189">
        <f t="shared" ca="1" si="0"/>
        <v>-1.597946960407734E-2</v>
      </c>
      <c r="J20" s="183">
        <f t="shared" ca="1" si="4"/>
        <v>-2.7958712958212062E-4</v>
      </c>
      <c r="K20" s="153">
        <f t="shared" ca="1" si="5"/>
        <v>2.7958712958212062E-4</v>
      </c>
      <c r="L20" s="196">
        <f t="shared" ca="1" si="1"/>
        <v>1.7808230732702341E-2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1.8713558802594674E-3</v>
      </c>
      <c r="G21" s="154">
        <v>-2.0703382038920096E-2</v>
      </c>
      <c r="H21" s="174">
        <f t="shared" ca="1" si="3"/>
        <v>0.64252726868679044</v>
      </c>
      <c r="I21" s="189">
        <f t="shared" ca="1" si="0"/>
        <v>-2.0821413898703556E-2</v>
      </c>
      <c r="J21" s="183">
        <f t="shared" ca="1" si="4"/>
        <v>-1.1803185978346079E-4</v>
      </c>
      <c r="K21" s="153">
        <f t="shared" ca="1" si="5"/>
        <v>1.1803185978346079E-4</v>
      </c>
      <c r="L21" s="196">
        <f t="shared" ca="1" si="1"/>
        <v>5.7010907474717796E-3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1.8173326942875565E-3</v>
      </c>
      <c r="G22" s="154">
        <v>-1.25999041431335E-2</v>
      </c>
      <c r="H22" s="174">
        <f t="shared" ca="1" si="3"/>
        <v>0.96421882678794057</v>
      </c>
      <c r="I22" s="189">
        <f t="shared" ca="1" si="0"/>
        <v>-1.2833868651892139E-2</v>
      </c>
      <c r="J22" s="183">
        <f t="shared" ca="1" si="4"/>
        <v>-2.3396450875863908E-4</v>
      </c>
      <c r="K22" s="153">
        <f t="shared" ca="1" si="5"/>
        <v>2.3396450875863908E-4</v>
      </c>
      <c r="L22" s="196">
        <f t="shared" ca="1" si="1"/>
        <v>1.8568753071517726E-2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1.796151025707401E-3</v>
      </c>
      <c r="G23" s="154">
        <v>-9.4226538561101858E-3</v>
      </c>
      <c r="H23" s="174">
        <f t="shared" ca="1" si="3"/>
        <v>0.4107570561925532</v>
      </c>
      <c r="I23" s="189">
        <f t="shared" ca="1" si="0"/>
        <v>-9.3890176413662721E-3</v>
      </c>
      <c r="J23" s="183">
        <f t="shared" ca="1" si="4"/>
        <v>3.3636214743913706E-5</v>
      </c>
      <c r="K23" s="153">
        <f t="shared" ca="1" si="5"/>
        <v>3.3636214743913706E-5</v>
      </c>
      <c r="L23" s="196">
        <f t="shared" ca="1" si="1"/>
        <v>3.5697177522977849E-3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0.86185524398545499</v>
      </c>
      <c r="I24" s="189">
        <f t="shared" ca="1" si="0"/>
        <v>1.0753426623449833</v>
      </c>
      <c r="J24" s="183">
        <f t="shared" ca="1" si="4"/>
        <v>1.5342662344983271E-2</v>
      </c>
      <c r="K24" s="153">
        <f t="shared" ca="1" si="5"/>
        <v>1.5342662344983271E-2</v>
      </c>
      <c r="L24" s="196">
        <f t="shared" ca="1" si="1"/>
        <v>1.4474209759418179E-2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3.7371273861470313E-3</v>
      </c>
      <c r="G25" s="154">
        <v>0.30056910792205471</v>
      </c>
      <c r="H25" s="174">
        <f t="shared" ca="1" si="3"/>
        <v>0.27492624433572632</v>
      </c>
      <c r="I25" s="189">
        <f t="shared" ca="1" si="0"/>
        <v>0.29786309920378762</v>
      </c>
      <c r="J25" s="183">
        <f t="shared" ca="1" si="4"/>
        <v>-2.7060087182670944E-3</v>
      </c>
      <c r="K25" s="153">
        <f t="shared" ca="1" si="5"/>
        <v>2.7060087182670944E-3</v>
      </c>
      <c r="L25" s="196">
        <f t="shared" ca="1" si="1"/>
        <v>9.0029502265709625E-3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2.2523485360183685E-3</v>
      </c>
      <c r="G26" s="154">
        <v>7.785228040275527E-2</v>
      </c>
      <c r="H26" s="174">
        <f t="shared" ca="1" si="3"/>
        <v>0.20528214640417042</v>
      </c>
      <c r="I26" s="189">
        <f t="shared" ca="1" si="0"/>
        <v>7.693450212364164E-2</v>
      </c>
      <c r="J26" s="183">
        <f t="shared" ca="1" si="4"/>
        <v>-9.1777827911362908E-4</v>
      </c>
      <c r="K26" s="153">
        <f t="shared" ca="1" si="5"/>
        <v>9.1777827911362908E-4</v>
      </c>
      <c r="L26" s="196">
        <f t="shared" ca="1" si="1"/>
        <v>1.1788714143833198E-2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2.7167124751010037E-3</v>
      </c>
      <c r="G27" s="154">
        <v>0.14750687126515061</v>
      </c>
      <c r="H27" s="174">
        <f t="shared" ca="1" si="3"/>
        <v>0.56399708197358667</v>
      </c>
      <c r="I27" s="189">
        <f t="shared" ca="1" si="0"/>
        <v>0.14788447163843155</v>
      </c>
      <c r="J27" s="183">
        <f t="shared" ca="1" si="4"/>
        <v>3.7760037328093965E-4</v>
      </c>
      <c r="K27" s="153">
        <f t="shared" ca="1" si="5"/>
        <v>3.7760037328093965E-4</v>
      </c>
      <c r="L27" s="196">
        <f t="shared" ca="1" si="1"/>
        <v>2.559883278943562E-3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2.490640018582293E-3</v>
      </c>
      <c r="G28" s="154">
        <v>-0.11359600278734394</v>
      </c>
      <c r="H28" s="174">
        <f t="shared" ca="1" si="3"/>
        <v>0.51892944632701754</v>
      </c>
      <c r="I28" s="189">
        <f t="shared" ca="1" si="0"/>
        <v>-0.113682015164853</v>
      </c>
      <c r="J28" s="183">
        <f t="shared" ca="1" si="4"/>
        <v>-8.6012377509062099E-5</v>
      </c>
      <c r="K28" s="153">
        <f t="shared" ca="1" si="5"/>
        <v>8.6012377509062099E-5</v>
      </c>
      <c r="L28" s="196">
        <f t="shared" ca="1" si="1"/>
        <v>7.5717785308062778E-4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1.9993052798267714E-3</v>
      </c>
      <c r="G29" s="154">
        <v>-3.9895791974015715E-2</v>
      </c>
      <c r="H29" s="174">
        <f t="shared" ca="1" si="3"/>
        <v>0.22860198675422472</v>
      </c>
      <c r="I29" s="189">
        <f t="shared" ca="1" si="0"/>
        <v>-3.9462686426871132E-2</v>
      </c>
      <c r="J29" s="183">
        <f t="shared" ca="1" si="4"/>
        <v>4.3310554714458271E-4</v>
      </c>
      <c r="K29" s="153">
        <f t="shared" ca="1" si="5"/>
        <v>4.3310554714458271E-4</v>
      </c>
      <c r="L29" s="196">
        <f t="shared" ca="1" si="1"/>
        <v>1.0855920529830967E-2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1.9882890921066845E-3</v>
      </c>
      <c r="G30" s="154">
        <v>-3.8243363816002685E-2</v>
      </c>
      <c r="H30" s="174">
        <f t="shared" ca="1" si="3"/>
        <v>0.25566960788161308</v>
      </c>
      <c r="I30" s="189">
        <f t="shared" ca="1" si="0"/>
        <v>-3.7869603172919084E-2</v>
      </c>
      <c r="J30" s="183">
        <f t="shared" ca="1" si="4"/>
        <v>3.7376064308360102E-4</v>
      </c>
      <c r="K30" s="153">
        <f t="shared" ca="1" si="5"/>
        <v>3.7376064308360102E-4</v>
      </c>
      <c r="L30" s="196">
        <f t="shared" ca="1" si="1"/>
        <v>9.773215684735435E-3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2.037292848189304E-3</v>
      </c>
      <c r="G31" s="154">
        <v>-4.5593927228395614E-2</v>
      </c>
      <c r="H31" s="174">
        <f t="shared" ca="1" si="3"/>
        <v>0.24067434258300868</v>
      </c>
      <c r="I31" s="189">
        <f t="shared" ca="1" si="0"/>
        <v>-4.5120980222286569E-2</v>
      </c>
      <c r="J31" s="183">
        <f t="shared" ca="1" si="4"/>
        <v>4.7294700610904516E-4</v>
      </c>
      <c r="K31" s="153">
        <f t="shared" ca="1" si="5"/>
        <v>4.7294700610904516E-4</v>
      </c>
      <c r="L31" s="196">
        <f t="shared" ca="1" si="1"/>
        <v>1.0373026296679631E-2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1.7557287827207905E-3</v>
      </c>
      <c r="G32" s="154">
        <v>-3.3593174081185673E-3</v>
      </c>
      <c r="H32" s="174">
        <f t="shared" ca="1" si="3"/>
        <v>0.86166386479450807</v>
      </c>
      <c r="I32" s="189">
        <f t="shared" ca="1" si="0"/>
        <v>-3.4079151567942326E-3</v>
      </c>
      <c r="J32" s="183">
        <f t="shared" ca="1" si="4"/>
        <v>-4.859774867566535E-5</v>
      </c>
      <c r="K32" s="153">
        <f t="shared" ca="1" si="5"/>
        <v>4.859774867566535E-5</v>
      </c>
      <c r="L32" s="196">
        <f t="shared" ca="1" si="1"/>
        <v>1.4466554591780359E-2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1.8606751452539857E-3</v>
      </c>
      <c r="G33" s="154">
        <v>-1.910127178809784E-2</v>
      </c>
      <c r="H33" s="174">
        <f t="shared" ca="1" si="3"/>
        <v>0.65815544510021706</v>
      </c>
      <c r="I33" s="189">
        <f t="shared" ca="1" si="0"/>
        <v>-1.9222110593762914E-2</v>
      </c>
      <c r="J33" s="183">
        <f t="shared" ca="1" si="4"/>
        <v>-1.2083880566507443E-4</v>
      </c>
      <c r="K33" s="153">
        <f t="shared" ca="1" si="5"/>
        <v>1.2083880566507443E-4</v>
      </c>
      <c r="L33" s="196">
        <f t="shared" ca="1" si="1"/>
        <v>6.326217804008741E-3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1.9680976720549749E-3</v>
      </c>
      <c r="G34" s="154">
        <v>-3.5214650808246262E-2</v>
      </c>
      <c r="H34" s="174">
        <f t="shared" ca="1" si="3"/>
        <v>7.2756050959576157E-2</v>
      </c>
      <c r="I34" s="189">
        <f t="shared" ca="1" si="0"/>
        <v>-3.4612840949230478E-2</v>
      </c>
      <c r="J34" s="183">
        <f t="shared" ca="1" si="4"/>
        <v>6.0180985901578388E-4</v>
      </c>
      <c r="K34" s="153">
        <f t="shared" ca="1" si="5"/>
        <v>6.0180985901578388E-4</v>
      </c>
      <c r="L34" s="196">
        <f t="shared" ca="1" si="1"/>
        <v>1.7089757961616853E-2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1.969336343123582E-3</v>
      </c>
      <c r="G35" s="154">
        <v>3.5400451468537319E-2</v>
      </c>
      <c r="H35" s="174">
        <f t="shared" ca="1" si="3"/>
        <v>0.38161436506940472</v>
      </c>
      <c r="I35" s="189">
        <f t="shared" ca="1" si="0"/>
        <v>3.5232815271580016E-2</v>
      </c>
      <c r="J35" s="183">
        <f t="shared" ca="1" si="4"/>
        <v>-1.6763619695730342E-4</v>
      </c>
      <c r="K35" s="153">
        <f t="shared" ca="1" si="5"/>
        <v>1.6763619695730342E-4</v>
      </c>
      <c r="L35" s="196">
        <f t="shared" ca="1" si="1"/>
        <v>4.7354253972238915E-3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2.1065196623836981E-3</v>
      </c>
      <c r="G36" s="154">
        <v>5.5977949357554735E-2</v>
      </c>
      <c r="H36" s="174">
        <f t="shared" ca="1" si="3"/>
        <v>0.11005593965738536</v>
      </c>
      <c r="I36" s="189">
        <f t="shared" ca="1" si="0"/>
        <v>5.5104818603069206E-2</v>
      </c>
      <c r="J36" s="183">
        <f t="shared" ca="1" si="4"/>
        <v>-8.7313075448552935E-4</v>
      </c>
      <c r="K36" s="153">
        <f t="shared" ca="1" si="5"/>
        <v>8.7313075448552935E-4</v>
      </c>
      <c r="L36" s="196">
        <f t="shared" ca="1" si="1"/>
        <v>1.5597762413704645E-2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1.9766116936211597E-3</v>
      </c>
      <c r="G37" s="154">
        <v>3.6491754043173952E-2</v>
      </c>
      <c r="H37" s="174">
        <f t="shared" ca="1" si="3"/>
        <v>0.21241004289031518</v>
      </c>
      <c r="I37" s="189">
        <f t="shared" ca="1" si="0"/>
        <v>3.6071967563968611E-2</v>
      </c>
      <c r="J37" s="183">
        <f t="shared" ca="1" si="4"/>
        <v>-4.1978647920534046E-4</v>
      </c>
      <c r="K37" s="153">
        <f t="shared" ca="1" si="5"/>
        <v>4.1978647920534046E-4</v>
      </c>
      <c r="L37" s="196">
        <f t="shared" ca="1" si="1"/>
        <v>1.1503598284387335E-2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1.7705065484940159E-3</v>
      </c>
      <c r="G38" s="154">
        <v>-5.5759822741023868E-3</v>
      </c>
      <c r="H38" s="174">
        <f t="shared" ca="1" si="3"/>
        <v>0.72138447118707316</v>
      </c>
      <c r="I38" s="189">
        <f t="shared" ca="1" si="0"/>
        <v>-5.625359709586413E-3</v>
      </c>
      <c r="J38" s="183">
        <f t="shared" ca="1" si="4"/>
        <v>-4.9377435484026198E-5</v>
      </c>
      <c r="K38" s="153">
        <f t="shared" ca="1" si="5"/>
        <v>4.9377435484026198E-5</v>
      </c>
      <c r="L38" s="196">
        <f t="shared" ca="1" si="1"/>
        <v>8.8553788474829576E-3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4.1216848055341234E-3</v>
      </c>
      <c r="G39" s="154">
        <v>-0.3582527208301185</v>
      </c>
      <c r="H39" s="174">
        <f t="shared" ca="1" si="3"/>
        <v>0.26539614814475432</v>
      </c>
      <c r="I39" s="189">
        <f t="shared" ca="1" si="0"/>
        <v>-0.35489082210034378</v>
      </c>
      <c r="J39" s="183">
        <f t="shared" ca="1" si="4"/>
        <v>3.3618987297747149E-3</v>
      </c>
      <c r="K39" s="153">
        <f t="shared" ca="1" si="5"/>
        <v>3.3618987297747149E-3</v>
      </c>
      <c r="L39" s="196">
        <f t="shared" ca="1" si="1"/>
        <v>9.3841540742098349E-3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3.4205178973260829E-3</v>
      </c>
      <c r="G40" s="154">
        <v>-0.25307768459891244</v>
      </c>
      <c r="H40" s="174">
        <f t="shared" ca="1" si="3"/>
        <v>0.28894941236797389</v>
      </c>
      <c r="I40" s="189">
        <f t="shared" ca="1" si="0"/>
        <v>-0.25094119683686633</v>
      </c>
      <c r="J40" s="183">
        <f t="shared" ca="1" si="4"/>
        <v>2.1364877620461131E-3</v>
      </c>
      <c r="K40" s="153">
        <f t="shared" ca="1" si="5"/>
        <v>2.1364877620461131E-3</v>
      </c>
      <c r="L40" s="196">
        <f t="shared" ca="1" si="1"/>
        <v>8.4420235052810114E-3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3.1678622959639018E-3</v>
      </c>
      <c r="G41" s="154">
        <v>0.2151793443945853</v>
      </c>
      <c r="H41" s="174">
        <f t="shared" ca="1" si="3"/>
        <v>0.13667657840165759</v>
      </c>
      <c r="I41" s="189">
        <f t="shared" ca="1" si="0"/>
        <v>0.21205215656807613</v>
      </c>
      <c r="J41" s="183">
        <f t="shared" ca="1" si="4"/>
        <v>-3.1271878265091702E-3</v>
      </c>
      <c r="K41" s="153">
        <f t="shared" ca="1" si="5"/>
        <v>3.1271878265091702E-3</v>
      </c>
      <c r="L41" s="196">
        <f t="shared" ca="1" si="1"/>
        <v>1.4532936863933775E-2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1.7873332574902549E-3</v>
      </c>
      <c r="G42" s="154">
        <v>-8.0999886235382235E-3</v>
      </c>
      <c r="H42" s="174">
        <f t="shared" ca="1" si="3"/>
        <v>0.60322605304532495</v>
      </c>
      <c r="I42" s="189">
        <f t="shared" ca="1" si="0"/>
        <v>-8.1334338177510186E-3</v>
      </c>
      <c r="J42" s="183">
        <f t="shared" ca="1" si="4"/>
        <v>-3.3445194212795154E-5</v>
      </c>
      <c r="K42" s="153">
        <f t="shared" ca="1" si="5"/>
        <v>3.3445194212795154E-5</v>
      </c>
      <c r="L42" s="196">
        <f t="shared" ca="1" si="1"/>
        <v>4.1290421218129663E-3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1.7606297689834599E-3</v>
      </c>
      <c r="G43" s="177">
        <v>-4.0944653475190051E-3</v>
      </c>
      <c r="H43" s="178">
        <f t="shared" ca="1" si="3"/>
        <v>0.12706998893927535</v>
      </c>
      <c r="I43" s="194">
        <f t="shared" ca="1" si="0"/>
        <v>-4.0333873872254846E-3</v>
      </c>
      <c r="J43" s="187">
        <f t="shared" ca="1" si="4"/>
        <v>6.1077960293520576E-5</v>
      </c>
      <c r="K43" s="184">
        <f t="shared" ca="1" si="5"/>
        <v>6.1077960293520576E-5</v>
      </c>
      <c r="L43" s="197">
        <f t="shared" ca="1" si="1"/>
        <v>1.4917200442428967E-2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21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974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3.2283807896917528E-3</v>
      </c>
      <c r="G5" s="185">
        <v>-0.22425711845376295</v>
      </c>
      <c r="H5" s="186">
        <f ca="1">RAND()</f>
        <v>0.40729972697498573</v>
      </c>
      <c r="I5" s="188">
        <f t="shared" ref="I5:I43" ca="1" si="0">G5*($I$2+H5*($I$3-$I$2))</f>
        <v>-0.22342557060942428</v>
      </c>
      <c r="J5" s="181">
        <f ca="1">(I5-G5)</f>
        <v>8.3154784433867035E-4</v>
      </c>
      <c r="K5" s="182">
        <f ca="1">ABS(I5-G5)</f>
        <v>8.3154784433867035E-4</v>
      </c>
      <c r="L5" s="195">
        <f t="shared" ref="L5:L43" ca="1" si="1">K5/ABS(G5)</f>
        <v>3.7080109210005652E-3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1.8591935696239906E-3</v>
      </c>
      <c r="G6" s="154">
        <v>-1.8879035443598591E-2</v>
      </c>
      <c r="H6" s="174">
        <f t="shared" ref="H6:H43" ca="1" si="3">RAND()</f>
        <v>0.26934233136471319</v>
      </c>
      <c r="I6" s="189">
        <f t="shared" ca="1" si="0"/>
        <v>-1.8704851671538455E-2</v>
      </c>
      <c r="J6" s="183">
        <f t="shared" ref="J6:J43" ca="1" si="4">(I6-G6)</f>
        <v>1.7418377206013594E-4</v>
      </c>
      <c r="K6" s="153">
        <f t="shared" ref="K6:K43" ca="1" si="5">ABS(I6-G6)</f>
        <v>1.7418377206013594E-4</v>
      </c>
      <c r="L6" s="196">
        <f t="shared" ca="1" si="1"/>
        <v>9.2263067454114722E-3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1.9818190646831353E-3</v>
      </c>
      <c r="G7" s="154">
        <v>3.7272859702470296E-2</v>
      </c>
      <c r="H7" s="174">
        <f t="shared" ca="1" si="3"/>
        <v>2.6669177053640247E-2</v>
      </c>
      <c r="I7" s="189">
        <f t="shared" ca="1" si="0"/>
        <v>3.6567163968208916E-2</v>
      </c>
      <c r="J7" s="183">
        <f t="shared" ca="1" si="4"/>
        <v>-7.056957342613801E-4</v>
      </c>
      <c r="K7" s="153">
        <f t="shared" ca="1" si="5"/>
        <v>7.056957342613801E-4</v>
      </c>
      <c r="L7" s="196">
        <f t="shared" ca="1" si="1"/>
        <v>1.8933232917854419E-2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1.968165451197843E-3</v>
      </c>
      <c r="G8" s="154">
        <v>3.5224817679676453E-2</v>
      </c>
      <c r="H8" s="174">
        <f t="shared" ca="1" si="3"/>
        <v>0.48097104684596237</v>
      </c>
      <c r="I8" s="189">
        <f t="shared" ca="1" si="0"/>
        <v>3.5198006023457011E-2</v>
      </c>
      <c r="J8" s="183">
        <f t="shared" ca="1" si="4"/>
        <v>-2.6811656219441482E-5</v>
      </c>
      <c r="K8" s="153">
        <f t="shared" ca="1" si="5"/>
        <v>2.6811656219441482E-5</v>
      </c>
      <c r="L8" s="196">
        <f t="shared" ca="1" si="1"/>
        <v>7.6115812616145678E-4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1.8690562251607072E-3</v>
      </c>
      <c r="G9" s="154">
        <v>2.0358433774106094E-2</v>
      </c>
      <c r="H9" s="174">
        <f t="shared" ca="1" si="3"/>
        <v>9.3547274216993936E-2</v>
      </c>
      <c r="I9" s="189">
        <f t="shared" ca="1" si="0"/>
        <v>2.0027444138099763E-2</v>
      </c>
      <c r="J9" s="183">
        <f t="shared" ca="1" si="4"/>
        <v>-3.3098963600633122E-4</v>
      </c>
      <c r="K9" s="153">
        <f t="shared" ca="1" si="5"/>
        <v>3.3098963600633122E-4</v>
      </c>
      <c r="L9" s="196">
        <f t="shared" ca="1" si="1"/>
        <v>1.6258109031320335E-2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2.1464117131417262E-3</v>
      </c>
      <c r="G10" s="154">
        <v>-6.1961756971258941E-2</v>
      </c>
      <c r="H10" s="174">
        <f t="shared" ca="1" si="3"/>
        <v>0.86604793711572647</v>
      </c>
      <c r="I10" s="189">
        <f t="shared" ca="1" si="0"/>
        <v>-6.2868995904034761E-2</v>
      </c>
      <c r="J10" s="183">
        <f t="shared" ca="1" si="4"/>
        <v>-9.0723893277581957E-4</v>
      </c>
      <c r="K10" s="153">
        <f t="shared" ca="1" si="5"/>
        <v>9.0723893277581957E-4</v>
      </c>
      <c r="L10" s="196">
        <f t="shared" ca="1" si="1"/>
        <v>1.4641917484629169E-2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1.7703218367237485E-3</v>
      </c>
      <c r="G11" s="154">
        <v>-5.5482755085622948E-3</v>
      </c>
      <c r="H11" s="174">
        <f t="shared" ca="1" si="3"/>
        <v>0.58272616711952863</v>
      </c>
      <c r="I11" s="189">
        <f t="shared" ca="1" si="0"/>
        <v>-5.566635011240155E-3</v>
      </c>
      <c r="J11" s="183">
        <f t="shared" ca="1" si="4"/>
        <v>-1.8359502677860184E-5</v>
      </c>
      <c r="K11" s="153">
        <f t="shared" ca="1" si="5"/>
        <v>1.8359502677860184E-5</v>
      </c>
      <c r="L11" s="196">
        <f t="shared" ca="1" si="1"/>
        <v>3.3090466847810912E-3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1.771103776834848E-3</v>
      </c>
      <c r="G12" s="154">
        <v>5.6655665252272058E-3</v>
      </c>
      <c r="H12" s="174">
        <f t="shared" ca="1" si="3"/>
        <v>0.89719380468207754</v>
      </c>
      <c r="I12" s="189">
        <f t="shared" ca="1" si="0"/>
        <v>5.7555796421805824E-3</v>
      </c>
      <c r="J12" s="183">
        <f t="shared" ca="1" si="4"/>
        <v>9.0013116953376569E-5</v>
      </c>
      <c r="K12" s="153">
        <f t="shared" ca="1" si="5"/>
        <v>9.0013116953376569E-5</v>
      </c>
      <c r="L12" s="196">
        <f t="shared" ca="1" si="1"/>
        <v>1.5887752187283121E-2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1.7907462474702131E-3</v>
      </c>
      <c r="G13" s="154">
        <v>8.6119371205319872E-3</v>
      </c>
      <c r="H13" s="174">
        <f t="shared" ca="1" si="3"/>
        <v>0.81183014281885668</v>
      </c>
      <c r="I13" s="189">
        <f t="shared" ca="1" si="0"/>
        <v>8.7193555838216887E-3</v>
      </c>
      <c r="J13" s="183">
        <f t="shared" ca="1" si="4"/>
        <v>1.0741846328970149E-4</v>
      </c>
      <c r="K13" s="153">
        <f t="shared" ca="1" si="5"/>
        <v>1.0741846328970149E-4</v>
      </c>
      <c r="L13" s="196">
        <f t="shared" ca="1" si="1"/>
        <v>1.2473205712754426E-2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0.54823373699210876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0.97578655875025155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1.8726201288222449E-3</v>
      </c>
      <c r="G16" s="154">
        <v>2.0893019323336759E-2</v>
      </c>
      <c r="H16" s="174">
        <f t="shared" ca="1" si="3"/>
        <v>0.86951678054048087</v>
      </c>
      <c r="I16" s="189">
        <f t="shared" ca="1" si="0"/>
        <v>2.1201832172781935E-2</v>
      </c>
      <c r="J16" s="183">
        <f t="shared" ca="1" si="4"/>
        <v>3.0881284944517598E-4</v>
      </c>
      <c r="K16" s="153">
        <f t="shared" ca="1" si="5"/>
        <v>3.0881284944517598E-4</v>
      </c>
      <c r="L16" s="196">
        <f t="shared" ca="1" si="1"/>
        <v>1.4780671221619128E-2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1.8859320742833478E-3</v>
      </c>
      <c r="G17" s="154">
        <v>2.2889811142502214E-2</v>
      </c>
      <c r="H17" s="174">
        <f t="shared" ca="1" si="3"/>
        <v>0.40054614844986869</v>
      </c>
      <c r="I17" s="189">
        <f t="shared" ca="1" si="0"/>
        <v>2.2798751947327136E-2</v>
      </c>
      <c r="J17" s="183">
        <f t="shared" ca="1" si="4"/>
        <v>-9.1059195175078461E-5</v>
      </c>
      <c r="K17" s="153">
        <f t="shared" ca="1" si="5"/>
        <v>9.1059195175078461E-5</v>
      </c>
      <c r="L17" s="196">
        <f t="shared" ca="1" si="1"/>
        <v>3.9781540620052605E-3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1.7563225790258085E-3</v>
      </c>
      <c r="G18" s="154">
        <v>-3.448386853871277E-3</v>
      </c>
      <c r="H18" s="174">
        <f t="shared" ca="1" si="3"/>
        <v>0.133140939924558</v>
      </c>
      <c r="I18" s="189">
        <f t="shared" ca="1" si="0"/>
        <v>-3.3977839754717677E-3</v>
      </c>
      <c r="J18" s="183">
        <f t="shared" ca="1" si="4"/>
        <v>5.0602878399509232E-5</v>
      </c>
      <c r="K18" s="153">
        <f t="shared" ca="1" si="5"/>
        <v>5.0602878399509232E-5</v>
      </c>
      <c r="L18" s="196">
        <f t="shared" ca="1" si="1"/>
        <v>1.4674362403017721E-2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1.9846668686271467E-3</v>
      </c>
      <c r="G19" s="154">
        <v>-3.7700030294071984E-2</v>
      </c>
      <c r="H19" s="174">
        <f t="shared" ca="1" si="3"/>
        <v>0.50590386749863758</v>
      </c>
      <c r="I19" s="189">
        <f t="shared" ca="1" si="0"/>
        <v>-3.7708933333414012E-2</v>
      </c>
      <c r="J19" s="183">
        <f t="shared" ca="1" si="4"/>
        <v>-8.9030393420272413E-6</v>
      </c>
      <c r="K19" s="153">
        <f t="shared" ca="1" si="5"/>
        <v>8.9030393420272413E-6</v>
      </c>
      <c r="L19" s="196">
        <f t="shared" ca="1" si="1"/>
        <v>2.3615469994535176E-4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1.8453332635982886E-3</v>
      </c>
      <c r="G20" s="154">
        <v>-1.6799989539743321E-2</v>
      </c>
      <c r="H20" s="174">
        <f t="shared" ca="1" si="3"/>
        <v>0.57454673716405158</v>
      </c>
      <c r="I20" s="189">
        <f t="shared" ca="1" si="0"/>
        <v>-1.685008491592644E-2</v>
      </c>
      <c r="J20" s="183">
        <f t="shared" ca="1" si="4"/>
        <v>-5.0095376183119378E-5</v>
      </c>
      <c r="K20" s="153">
        <f t="shared" ca="1" si="5"/>
        <v>5.0095376183119378E-5</v>
      </c>
      <c r="L20" s="196">
        <f t="shared" ca="1" si="1"/>
        <v>2.9818694865618805E-3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1.8120028178231487E-3</v>
      </c>
      <c r="G21" s="154">
        <v>-1.1800422673472311E-2</v>
      </c>
      <c r="H21" s="174">
        <f t="shared" ca="1" si="3"/>
        <v>0.56999197103606458</v>
      </c>
      <c r="I21" s="189">
        <f t="shared" ca="1" si="0"/>
        <v>-1.1833460067151311E-2</v>
      </c>
      <c r="J21" s="183">
        <f t="shared" ca="1" si="4"/>
        <v>-3.3037393679000507E-5</v>
      </c>
      <c r="K21" s="153">
        <f t="shared" ca="1" si="5"/>
        <v>3.3037393679000507E-5</v>
      </c>
      <c r="L21" s="196">
        <f t="shared" ca="1" si="1"/>
        <v>2.7996788414426477E-3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1.8233332537601233E-3</v>
      </c>
      <c r="G22" s="154">
        <v>-1.3499988064018531E-2</v>
      </c>
      <c r="H22" s="174">
        <f t="shared" ca="1" si="3"/>
        <v>0.76486662237988812</v>
      </c>
      <c r="I22" s="189">
        <f t="shared" ca="1" si="0"/>
        <v>-1.3643015913645947E-2</v>
      </c>
      <c r="J22" s="183">
        <f t="shared" ca="1" si="4"/>
        <v>-1.4302784962741573E-4</v>
      </c>
      <c r="K22" s="153">
        <f t="shared" ca="1" si="5"/>
        <v>1.4302784962741573E-4</v>
      </c>
      <c r="L22" s="196">
        <f t="shared" ca="1" si="1"/>
        <v>1.0594664895195526E-2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1.7692684820608837E-3</v>
      </c>
      <c r="G23" s="154">
        <v>-5.3902723091325822E-3</v>
      </c>
      <c r="H23" s="174">
        <f t="shared" ca="1" si="3"/>
        <v>0.12918411954380105</v>
      </c>
      <c r="I23" s="189">
        <f t="shared" ca="1" si="0"/>
        <v>-5.3103203662441959E-3</v>
      </c>
      <c r="J23" s="183">
        <f t="shared" ca="1" si="4"/>
        <v>7.9951942888386272E-5</v>
      </c>
      <c r="K23" s="153">
        <f t="shared" ca="1" si="5"/>
        <v>7.9951942888386272E-5</v>
      </c>
      <c r="L23" s="196">
        <f t="shared" ca="1" si="1"/>
        <v>1.4832635218247882E-2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5.1002771868696728E-3</v>
      </c>
      <c r="I24" s="189">
        <f t="shared" ca="1" si="0"/>
        <v>1.0390162517527233</v>
      </c>
      <c r="J24" s="183">
        <f t="shared" ca="1" si="4"/>
        <v>-2.0983748247276779E-2</v>
      </c>
      <c r="K24" s="153">
        <f t="shared" ca="1" si="5"/>
        <v>2.0983748247276779E-2</v>
      </c>
      <c r="L24" s="196">
        <f t="shared" ca="1" si="1"/>
        <v>1.9795988912525261E-2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3.8369644318864845E-3</v>
      </c>
      <c r="G25" s="154">
        <v>0.31554466478297272</v>
      </c>
      <c r="H25" s="174">
        <f t="shared" ca="1" si="3"/>
        <v>0.70895862632650852</v>
      </c>
      <c r="I25" s="189">
        <f t="shared" ca="1" si="0"/>
        <v>0.3181820959708811</v>
      </c>
      <c r="J25" s="183">
        <f t="shared" ca="1" si="4"/>
        <v>2.6374311879083789E-3</v>
      </c>
      <c r="K25" s="153">
        <f t="shared" ca="1" si="5"/>
        <v>2.6374311879083789E-3</v>
      </c>
      <c r="L25" s="196">
        <f t="shared" ca="1" si="1"/>
        <v>8.3583450530604533E-3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2.2745159888281222E-3</v>
      </c>
      <c r="G26" s="154">
        <v>8.1177398324218331E-2</v>
      </c>
      <c r="H26" s="174">
        <f t="shared" ca="1" si="3"/>
        <v>0.87469249808137539</v>
      </c>
      <c r="I26" s="189">
        <f t="shared" ca="1" si="0"/>
        <v>8.2394060810852252E-2</v>
      </c>
      <c r="J26" s="183">
        <f t="shared" ca="1" si="4"/>
        <v>1.216662486633921E-3</v>
      </c>
      <c r="K26" s="153">
        <f t="shared" ca="1" si="5"/>
        <v>1.216662486633921E-3</v>
      </c>
      <c r="L26" s="196">
        <f t="shared" ca="1" si="1"/>
        <v>1.4987699923254917E-2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2.7465979554481749E-3</v>
      </c>
      <c r="G27" s="154">
        <v>0.15198969331722623</v>
      </c>
      <c r="H27" s="174">
        <f t="shared" ca="1" si="3"/>
        <v>0.98530526571879995</v>
      </c>
      <c r="I27" s="189">
        <f t="shared" ca="1" si="0"/>
        <v>0.15494014925729965</v>
      </c>
      <c r="J27" s="183">
        <f t="shared" ca="1" si="4"/>
        <v>2.9504559400734265E-3</v>
      </c>
      <c r="K27" s="153">
        <f t="shared" ca="1" si="5"/>
        <v>2.9504559400734265E-3</v>
      </c>
      <c r="L27" s="196">
        <f t="shared" ca="1" si="1"/>
        <v>1.941221062875207E-2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2.4938623007362787E-3</v>
      </c>
      <c r="G28" s="154">
        <v>-0.11407934511044182</v>
      </c>
      <c r="H28" s="174">
        <f t="shared" ca="1" si="3"/>
        <v>3.9050204669652699E-2</v>
      </c>
      <c r="I28" s="189">
        <f t="shared" ca="1" si="0"/>
        <v>-0.11197595107923869</v>
      </c>
      <c r="J28" s="183">
        <f t="shared" ca="1" si="4"/>
        <v>2.1033940312031318E-3</v>
      </c>
      <c r="K28" s="153">
        <f t="shared" ca="1" si="5"/>
        <v>2.1033940312031318E-3</v>
      </c>
      <c r="L28" s="196">
        <f t="shared" ca="1" si="1"/>
        <v>1.8437991813213921E-2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2.0043389199861407E-3</v>
      </c>
      <c r="G29" s="154">
        <v>-4.065083799792113E-2</v>
      </c>
      <c r="H29" s="174">
        <f t="shared" ca="1" si="3"/>
        <v>0.11500042405674993</v>
      </c>
      <c r="I29" s="189">
        <f t="shared" ca="1" si="0"/>
        <v>-4.0024815782283632E-2</v>
      </c>
      <c r="J29" s="183">
        <f t="shared" ca="1" si="4"/>
        <v>6.2602221563749783E-4</v>
      </c>
      <c r="K29" s="153">
        <f t="shared" ca="1" si="5"/>
        <v>6.2602221563749783E-4</v>
      </c>
      <c r="L29" s="196">
        <f t="shared" ca="1" si="1"/>
        <v>1.5399983037730056E-2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1.9949762445777069E-3</v>
      </c>
      <c r="G30" s="154">
        <v>-3.9246436686656061E-2</v>
      </c>
      <c r="H30" s="174">
        <f t="shared" ca="1" si="3"/>
        <v>5.9129190370317608E-2</v>
      </c>
      <c r="I30" s="189">
        <f t="shared" ca="1" si="0"/>
        <v>-3.8554332353971016E-2</v>
      </c>
      <c r="J30" s="183">
        <f t="shared" ca="1" si="4"/>
        <v>6.9210433268504512E-4</v>
      </c>
      <c r="K30" s="153">
        <f t="shared" ca="1" si="5"/>
        <v>6.9210433268504512E-4</v>
      </c>
      <c r="L30" s="196">
        <f t="shared" ca="1" si="1"/>
        <v>1.7634832385187295E-2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2.0440485798863223E-3</v>
      </c>
      <c r="G31" s="154">
        <v>-4.6607286982948359E-2</v>
      </c>
      <c r="H31" s="174">
        <f t="shared" ca="1" si="3"/>
        <v>0.69941956193318688</v>
      </c>
      <c r="I31" s="189">
        <f t="shared" ca="1" si="0"/>
        <v>-4.697906317306972E-2</v>
      </c>
      <c r="J31" s="183">
        <f t="shared" ca="1" si="4"/>
        <v>-3.7177619012136037E-4</v>
      </c>
      <c r="K31" s="153">
        <f t="shared" ca="1" si="5"/>
        <v>3.7177619012136037E-4</v>
      </c>
      <c r="L31" s="196">
        <f t="shared" ca="1" si="1"/>
        <v>7.9767824773275819E-3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1.7561499866760898E-3</v>
      </c>
      <c r="G32" s="154">
        <v>-3.4224980014134765E-3</v>
      </c>
      <c r="H32" s="174">
        <f t="shared" ca="1" si="3"/>
        <v>0.24082361013442688</v>
      </c>
      <c r="I32" s="189">
        <f t="shared" ca="1" si="0"/>
        <v>-3.3870167743603372E-3</v>
      </c>
      <c r="J32" s="183">
        <f t="shared" ca="1" si="4"/>
        <v>3.5481227053139278E-5</v>
      </c>
      <c r="K32" s="153">
        <f t="shared" ca="1" si="5"/>
        <v>3.5481227053139278E-5</v>
      </c>
      <c r="L32" s="196">
        <f t="shared" ca="1" si="1"/>
        <v>1.0367055594622901E-2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1.8709208193919671E-3</v>
      </c>
      <c r="G33" s="154">
        <v>-2.0638122908795076E-2</v>
      </c>
      <c r="H33" s="174">
        <f t="shared" ca="1" si="3"/>
        <v>0.47253093458143114</v>
      </c>
      <c r="I33" s="189">
        <f t="shared" ca="1" si="0"/>
        <v>-2.0615446510863149E-2</v>
      </c>
      <c r="J33" s="183">
        <f t="shared" ca="1" si="4"/>
        <v>2.2676397931926245E-5</v>
      </c>
      <c r="K33" s="153">
        <f t="shared" ca="1" si="5"/>
        <v>2.2676397931926245E-5</v>
      </c>
      <c r="L33" s="196">
        <f t="shared" ca="1" si="1"/>
        <v>1.0987626167427535E-3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1.9515171452330563E-3</v>
      </c>
      <c r="G34" s="154">
        <v>-3.2727571784958442E-2</v>
      </c>
      <c r="H34" s="174">
        <f t="shared" ca="1" si="3"/>
        <v>9.5724208463944582E-2</v>
      </c>
      <c r="I34" s="189">
        <f t="shared" ca="1" si="0"/>
        <v>-3.2198333185421757E-2</v>
      </c>
      <c r="J34" s="183">
        <f t="shared" ca="1" si="4"/>
        <v>5.2923859953668551E-4</v>
      </c>
      <c r="K34" s="153">
        <f t="shared" ca="1" si="5"/>
        <v>5.2923859953668551E-4</v>
      </c>
      <c r="L34" s="196">
        <f t="shared" ca="1" si="1"/>
        <v>1.6171031661442202E-2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1.9525862286296927E-3</v>
      </c>
      <c r="G35" s="154">
        <v>3.2887934294453913E-2</v>
      </c>
      <c r="H35" s="174">
        <f t="shared" ca="1" si="3"/>
        <v>0.35903793496280034</v>
      </c>
      <c r="I35" s="189">
        <f t="shared" ca="1" si="0"/>
        <v>3.2702496249135751E-2</v>
      </c>
      <c r="J35" s="183">
        <f t="shared" ca="1" si="4"/>
        <v>-1.8543804531816199E-4</v>
      </c>
      <c r="K35" s="153">
        <f t="shared" ca="1" si="5"/>
        <v>1.8543804531816199E-4</v>
      </c>
      <c r="L35" s="196">
        <f t="shared" ca="1" si="1"/>
        <v>5.6384826014880939E-3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2.1135603899199527E-3</v>
      </c>
      <c r="G36" s="154">
        <v>5.7034058487992922E-2</v>
      </c>
      <c r="H36" s="174">
        <f t="shared" ca="1" si="3"/>
        <v>0.89484635298722071</v>
      </c>
      <c r="I36" s="189">
        <f t="shared" ca="1" si="0"/>
        <v>5.793484608759468E-2</v>
      </c>
      <c r="J36" s="183">
        <f t="shared" ca="1" si="4"/>
        <v>9.0078759960175725E-4</v>
      </c>
      <c r="K36" s="153">
        <f t="shared" ca="1" si="5"/>
        <v>9.0078759960175725E-4</v>
      </c>
      <c r="L36" s="196">
        <f t="shared" ca="1" si="1"/>
        <v>1.5793854119488891E-2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1.9800874091263129E-3</v>
      </c>
      <c r="G37" s="154">
        <v>3.7013111368946916E-2</v>
      </c>
      <c r="H37" s="174">
        <f t="shared" ca="1" si="3"/>
        <v>0.73273592187502845</v>
      </c>
      <c r="I37" s="189">
        <f t="shared" ca="1" si="0"/>
        <v>3.7357682592783513E-2</v>
      </c>
      <c r="J37" s="183">
        <f t="shared" ca="1" si="4"/>
        <v>3.4457122383659694E-4</v>
      </c>
      <c r="K37" s="153">
        <f t="shared" ca="1" si="5"/>
        <v>3.4457122383659694E-4</v>
      </c>
      <c r="L37" s="196">
        <f t="shared" ca="1" si="1"/>
        <v>9.3094368750011019E-3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1.7726631993982358E-3</v>
      </c>
      <c r="G38" s="154">
        <v>-5.8994799097353834E-3</v>
      </c>
      <c r="H38" s="174">
        <f t="shared" ca="1" si="3"/>
        <v>0.14077112944186343</v>
      </c>
      <c r="I38" s="189">
        <f t="shared" ca="1" si="0"/>
        <v>-5.8147093695411966E-3</v>
      </c>
      <c r="J38" s="183">
        <f t="shared" ca="1" si="4"/>
        <v>8.4770540194186762E-5</v>
      </c>
      <c r="K38" s="153">
        <f t="shared" ca="1" si="5"/>
        <v>8.4770540194186762E-5</v>
      </c>
      <c r="L38" s="196">
        <f t="shared" ca="1" si="1"/>
        <v>1.4369154822325529E-2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4.1876314929804931E-3</v>
      </c>
      <c r="G39" s="154">
        <v>-0.36814472394707387</v>
      </c>
      <c r="H39" s="174">
        <f t="shared" ca="1" si="3"/>
        <v>0.75348493998580413</v>
      </c>
      <c r="I39" s="189">
        <f t="shared" ca="1" si="0"/>
        <v>-0.37187748967730644</v>
      </c>
      <c r="J39" s="183">
        <f t="shared" ca="1" si="4"/>
        <v>-3.7327657302325679E-3</v>
      </c>
      <c r="K39" s="153">
        <f t="shared" ca="1" si="5"/>
        <v>3.7327657302325679E-3</v>
      </c>
      <c r="L39" s="196">
        <f t="shared" ca="1" si="1"/>
        <v>1.0139397599432137E-2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3.44517572248336E-3</v>
      </c>
      <c r="G40" s="154">
        <v>-0.25677635837250401</v>
      </c>
      <c r="H40" s="174">
        <f t="shared" ca="1" si="3"/>
        <v>0.10962810675732593</v>
      </c>
      <c r="I40" s="189">
        <f t="shared" ca="1" si="0"/>
        <v>-0.25276682744619067</v>
      </c>
      <c r="J40" s="183">
        <f t="shared" ca="1" si="4"/>
        <v>4.0095309263133427E-3</v>
      </c>
      <c r="K40" s="153">
        <f t="shared" ca="1" si="5"/>
        <v>4.0095309263133427E-3</v>
      </c>
      <c r="L40" s="196">
        <f t="shared" ca="1" si="1"/>
        <v>1.5614875729706934E-2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3.2031183030162575E-3</v>
      </c>
      <c r="G41" s="154">
        <v>0.22046774545243863</v>
      </c>
      <c r="H41" s="174">
        <f t="shared" ca="1" si="3"/>
        <v>0.57138141575856838</v>
      </c>
      <c r="I41" s="189">
        <f t="shared" ca="1" si="0"/>
        <v>0.22109723744441845</v>
      </c>
      <c r="J41" s="183">
        <f t="shared" ca="1" si="4"/>
        <v>6.2949199197981365E-4</v>
      </c>
      <c r="K41" s="153">
        <f t="shared" ca="1" si="5"/>
        <v>6.2949199197981365E-4</v>
      </c>
      <c r="L41" s="196">
        <f t="shared" ca="1" si="1"/>
        <v>2.8552566303428435E-3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1.7913325800127224E-3</v>
      </c>
      <c r="G42" s="154">
        <v>-8.6998870019083796E-3</v>
      </c>
      <c r="H42" s="174">
        <f t="shared" ca="1" si="3"/>
        <v>0.94534928217222747</v>
      </c>
      <c r="I42" s="189">
        <f t="shared" ca="1" si="0"/>
        <v>-8.8548665391595567E-3</v>
      </c>
      <c r="J42" s="183">
        <f t="shared" ca="1" si="4"/>
        <v>-1.5497953725117711E-4</v>
      </c>
      <c r="K42" s="153">
        <f t="shared" ca="1" si="5"/>
        <v>1.5497953725117711E-4</v>
      </c>
      <c r="L42" s="196">
        <f t="shared" ca="1" si="1"/>
        <v>1.7813971286889278E-2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1.7481976207049423E-3</v>
      </c>
      <c r="G43" s="177">
        <v>-2.2296431057413635E-3</v>
      </c>
      <c r="H43" s="178">
        <f t="shared" ca="1" si="3"/>
        <v>0.81900711239177248</v>
      </c>
      <c r="I43" s="194">
        <f t="shared" ca="1" si="0"/>
        <v>-2.2580939860944345E-3</v>
      </c>
      <c r="J43" s="187">
        <f t="shared" ca="1" si="4"/>
        <v>-2.8450880353071001E-5</v>
      </c>
      <c r="K43" s="184">
        <f t="shared" ca="1" si="5"/>
        <v>2.8450880353071001E-5</v>
      </c>
      <c r="L43" s="197">
        <f t="shared" ca="1" si="1"/>
        <v>1.2760284495670885E-2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16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975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2.7496218054926789E-3</v>
      </c>
      <c r="G5" s="185">
        <v>-0.15244327082390186</v>
      </c>
      <c r="H5" s="186">
        <f ca="1">RAND()</f>
        <v>0.96617598822879236</v>
      </c>
      <c r="I5" s="188">
        <f t="shared" ref="I5:I43" ca="1" si="0">G5*($I$2+H5*($I$3-$I$2))</f>
        <v>-0.15528588652090836</v>
      </c>
      <c r="J5" s="181">
        <f ca="1">(I5-G5)</f>
        <v>-2.8426156970065009E-3</v>
      </c>
      <c r="K5" s="182">
        <f ca="1">ABS(I5-G5)</f>
        <v>2.8426156970065009E-3</v>
      </c>
      <c r="L5" s="195">
        <f t="shared" ref="L5:L43" ca="1" si="1">K5/ABS(G5)</f>
        <v>1.8647039529151862E-2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1.8562147509135554E-3</v>
      </c>
      <c r="G6" s="154">
        <v>1.8432212637033318E-2</v>
      </c>
      <c r="H6" s="174">
        <f t="shared" ref="H6:H43" ca="1" si="3">RAND()</f>
        <v>3.2215950416514372E-2</v>
      </c>
      <c r="I6" s="189">
        <f t="shared" ca="1" si="0"/>
        <v>1.8087320834227903E-2</v>
      </c>
      <c r="J6" s="183">
        <f t="shared" ref="J6:J43" ca="1" si="4">(I6-G6)</f>
        <v>-3.4489180280541584E-4</v>
      </c>
      <c r="K6" s="153">
        <f t="shared" ref="K6:K43" ca="1" si="5">ABS(I6-G6)</f>
        <v>3.4489180280541584E-4</v>
      </c>
      <c r="L6" s="196">
        <f t="shared" ca="1" si="1"/>
        <v>1.8711361983339538E-2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2.1231561504277754E-3</v>
      </c>
      <c r="G7" s="154">
        <v>5.8473422564166322E-2</v>
      </c>
      <c r="H7" s="174">
        <f t="shared" ca="1" si="3"/>
        <v>0.94617756978008805</v>
      </c>
      <c r="I7" s="189">
        <f t="shared" ca="1" si="0"/>
        <v>5.9517003747222477E-2</v>
      </c>
      <c r="J7" s="183">
        <f t="shared" ca="1" si="4"/>
        <v>1.0435811830561553E-3</v>
      </c>
      <c r="K7" s="153">
        <f t="shared" ca="1" si="5"/>
        <v>1.0435811830561553E-3</v>
      </c>
      <c r="L7" s="196">
        <f t="shared" ca="1" si="1"/>
        <v>1.7847102791203516E-2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2.1199959236417524E-3</v>
      </c>
      <c r="G8" s="154">
        <v>5.7999388546262874E-2</v>
      </c>
      <c r="H8" s="174">
        <f t="shared" ca="1" si="3"/>
        <v>0.98940614134858451</v>
      </c>
      <c r="I8" s="189">
        <f t="shared" ca="1" si="0"/>
        <v>5.9134798824223032E-2</v>
      </c>
      <c r="J8" s="183">
        <f t="shared" ca="1" si="4"/>
        <v>1.1354102779601583E-3</v>
      </c>
      <c r="K8" s="153">
        <f t="shared" ca="1" si="5"/>
        <v>1.1354102779601583E-3</v>
      </c>
      <c r="L8" s="196">
        <f t="shared" ca="1" si="1"/>
        <v>1.9576245653943489E-2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1.956703207283896E-3</v>
      </c>
      <c r="G9" s="154">
        <v>3.3505481092584423E-2</v>
      </c>
      <c r="H9" s="174">
        <f t="shared" ca="1" si="3"/>
        <v>0.88040751965195774</v>
      </c>
      <c r="I9" s="189">
        <f t="shared" ca="1" si="0"/>
        <v>3.4015310570871447E-2</v>
      </c>
      <c r="J9" s="183">
        <f t="shared" ca="1" si="4"/>
        <v>5.0982947828702441E-4</v>
      </c>
      <c r="K9" s="153">
        <f t="shared" ca="1" si="5"/>
        <v>5.0982947828702441E-4</v>
      </c>
      <c r="L9" s="196">
        <f t="shared" ca="1" si="1"/>
        <v>1.5216300786078312E-2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2.2890227886542378E-3</v>
      </c>
      <c r="G10" s="154">
        <v>-8.3353418298135695E-2</v>
      </c>
      <c r="H10" s="174">
        <f t="shared" ca="1" si="3"/>
        <v>0.83507677123482749</v>
      </c>
      <c r="I10" s="189">
        <f t="shared" ca="1" si="0"/>
        <v>-8.4470610069124707E-2</v>
      </c>
      <c r="J10" s="183">
        <f t="shared" ca="1" si="4"/>
        <v>-1.1171917709890122E-3</v>
      </c>
      <c r="K10" s="153">
        <f t="shared" ca="1" si="5"/>
        <v>1.1171917709890122E-3</v>
      </c>
      <c r="L10" s="196">
        <f t="shared" ca="1" si="1"/>
        <v>1.3403070849393104E-2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1.7581524246751646E-3</v>
      </c>
      <c r="G11" s="154">
        <v>-3.7228637012747257E-3</v>
      </c>
      <c r="H11" s="174">
        <f t="shared" ca="1" si="3"/>
        <v>0.39563736206216493</v>
      </c>
      <c r="I11" s="189">
        <f t="shared" ca="1" si="0"/>
        <v>-3.7073225862128039E-3</v>
      </c>
      <c r="J11" s="183">
        <f t="shared" ca="1" si="4"/>
        <v>1.5541115061921788E-5</v>
      </c>
      <c r="K11" s="153">
        <f t="shared" ca="1" si="5"/>
        <v>1.5541115061921788E-5</v>
      </c>
      <c r="L11" s="196">
        <f t="shared" ca="1" si="1"/>
        <v>4.1745055175134238E-3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1.8245398571908461E-3</v>
      </c>
      <c r="G12" s="154">
        <v>1.3680978578626934E-2</v>
      </c>
      <c r="H12" s="174">
        <f t="shared" ca="1" si="3"/>
        <v>0.41334603274943038</v>
      </c>
      <c r="I12" s="189">
        <f t="shared" ca="1" si="0"/>
        <v>1.3633558135838612E-2</v>
      </c>
      <c r="J12" s="183">
        <f t="shared" ca="1" si="4"/>
        <v>-4.7420442788322775E-5</v>
      </c>
      <c r="K12" s="153">
        <f t="shared" ca="1" si="5"/>
        <v>4.7420442788322775E-5</v>
      </c>
      <c r="L12" s="196">
        <f t="shared" ca="1" si="1"/>
        <v>3.4661586900227451E-3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1.8686998079078209E-3</v>
      </c>
      <c r="G13" s="154">
        <v>2.0304971186173137E-2</v>
      </c>
      <c r="H13" s="174">
        <f t="shared" ca="1" si="3"/>
        <v>0.3180055719588214</v>
      </c>
      <c r="I13" s="189">
        <f t="shared" ca="1" si="0"/>
        <v>2.015715552147633E-2</v>
      </c>
      <c r="J13" s="183">
        <f t="shared" ca="1" si="4"/>
        <v>-1.4781566469680707E-4</v>
      </c>
      <c r="K13" s="153">
        <f t="shared" ca="1" si="5"/>
        <v>1.4781566469680707E-4</v>
      </c>
      <c r="L13" s="196">
        <f t="shared" ca="1" si="1"/>
        <v>7.2797771216471137E-3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0.44784970548426417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0.14896245194521884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1.960705820897502E-3</v>
      </c>
      <c r="G16" s="154">
        <v>3.410587313462532E-2</v>
      </c>
      <c r="H16" s="174">
        <f t="shared" ca="1" si="3"/>
        <v>0.91818397111560113</v>
      </c>
      <c r="I16" s="189">
        <f t="shared" ca="1" si="0"/>
        <v>3.4676374313257423E-2</v>
      </c>
      <c r="J16" s="183">
        <f t="shared" ca="1" si="4"/>
        <v>5.705011786321032E-4</v>
      </c>
      <c r="K16" s="153">
        <f t="shared" ca="1" si="5"/>
        <v>5.705011786321032E-4</v>
      </c>
      <c r="L16" s="196">
        <f t="shared" ca="1" si="1"/>
        <v>1.6727358844624125E-2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1.9979843789235678E-3</v>
      </c>
      <c r="G17" s="154">
        <v>3.9697656838535211E-2</v>
      </c>
      <c r="H17" s="174">
        <f t="shared" ca="1" si="3"/>
        <v>0.35428811548121131</v>
      </c>
      <c r="I17" s="189">
        <f t="shared" ca="1" si="0"/>
        <v>3.9466280022978285E-2</v>
      </c>
      <c r="J17" s="183">
        <f t="shared" ca="1" si="4"/>
        <v>-2.3137681555692596E-4</v>
      </c>
      <c r="K17" s="153">
        <f t="shared" ca="1" si="5"/>
        <v>2.3137681555692596E-4</v>
      </c>
      <c r="L17" s="196">
        <f t="shared" ca="1" si="1"/>
        <v>5.8284753807515523E-3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1.7684626256757759E-3</v>
      </c>
      <c r="G18" s="154">
        <v>-5.2693938513663774E-3</v>
      </c>
      <c r="H18" s="174">
        <f t="shared" ca="1" si="3"/>
        <v>0.60315391852255573</v>
      </c>
      <c r="I18" s="189">
        <f t="shared" ca="1" si="0"/>
        <v>-5.2911361963266625E-3</v>
      </c>
      <c r="J18" s="183">
        <f t="shared" ca="1" si="4"/>
        <v>-2.1742344960285105E-5</v>
      </c>
      <c r="K18" s="153">
        <f t="shared" ca="1" si="5"/>
        <v>2.1742344960285105E-5</v>
      </c>
      <c r="L18" s="196">
        <f t="shared" ca="1" si="1"/>
        <v>4.126156740902413E-3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2.1100006711338684E-3</v>
      </c>
      <c r="G19" s="154">
        <v>-5.6500100670080267E-2</v>
      </c>
      <c r="H19" s="174">
        <f t="shared" ca="1" si="3"/>
        <v>4.5767057865815808E-2</v>
      </c>
      <c r="I19" s="189">
        <f t="shared" ca="1" si="0"/>
        <v>-5.547353239175034E-2</v>
      </c>
      <c r="J19" s="183">
        <f t="shared" ca="1" si="4"/>
        <v>1.0265682783299271E-3</v>
      </c>
      <c r="K19" s="153">
        <f t="shared" ca="1" si="5"/>
        <v>1.0265682783299271E-3</v>
      </c>
      <c r="L19" s="196">
        <f t="shared" ca="1" si="1"/>
        <v>1.8169317685367385E-2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1.9646656042309682E-3</v>
      </c>
      <c r="G20" s="154">
        <v>-3.4699840634645235E-2</v>
      </c>
      <c r="H20" s="174">
        <f t="shared" ca="1" si="3"/>
        <v>0.9011393184408335</v>
      </c>
      <c r="I20" s="189">
        <f t="shared" ca="1" si="0"/>
        <v>-3.5256619451532724E-2</v>
      </c>
      <c r="J20" s="183">
        <f t="shared" ca="1" si="4"/>
        <v>-5.5677881688748904E-4</v>
      </c>
      <c r="K20" s="153">
        <f t="shared" ca="1" si="5"/>
        <v>5.5677881688748904E-4</v>
      </c>
      <c r="L20" s="196">
        <f t="shared" ca="1" si="1"/>
        <v>1.6045572737633452E-2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1.8513423260128092E-3</v>
      </c>
      <c r="G21" s="154">
        <v>-1.7701348901921363E-2</v>
      </c>
      <c r="H21" s="174">
        <f t="shared" ca="1" si="3"/>
        <v>1.1318185980952356E-2</v>
      </c>
      <c r="I21" s="189">
        <f t="shared" ca="1" si="0"/>
        <v>-1.7355335810242362E-2</v>
      </c>
      <c r="J21" s="183">
        <f t="shared" ca="1" si="4"/>
        <v>3.4601309167900038E-4</v>
      </c>
      <c r="K21" s="153">
        <f t="shared" ca="1" si="5"/>
        <v>3.4601309167900038E-4</v>
      </c>
      <c r="L21" s="196">
        <f t="shared" ca="1" si="1"/>
        <v>1.9547272560761907E-2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1.919333097865657E-3</v>
      </c>
      <c r="G22" s="154">
        <v>-2.7899964679848566E-2</v>
      </c>
      <c r="H22" s="174">
        <f t="shared" ca="1" si="3"/>
        <v>0.90331258383281776</v>
      </c>
      <c r="I22" s="189">
        <f t="shared" ca="1" si="0"/>
        <v>-2.8350060953603526E-2</v>
      </c>
      <c r="J22" s="183">
        <f t="shared" ca="1" si="4"/>
        <v>-4.500962737549602E-4</v>
      </c>
      <c r="K22" s="153">
        <f t="shared" ca="1" si="5"/>
        <v>4.500962737549602E-4</v>
      </c>
      <c r="L22" s="196">
        <f t="shared" ca="1" si="1"/>
        <v>1.6132503353312604E-2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1.7871218094811928E-3</v>
      </c>
      <c r="G23" s="154">
        <v>-8.0682714221789187E-3</v>
      </c>
      <c r="H23" s="174">
        <f t="shared" ca="1" si="3"/>
        <v>0.82635851522649684</v>
      </c>
      <c r="I23" s="189">
        <f t="shared" ca="1" si="0"/>
        <v>-8.1735973854503863E-3</v>
      </c>
      <c r="J23" s="183">
        <f t="shared" ca="1" si="4"/>
        <v>-1.0532596327146766E-4</v>
      </c>
      <c r="K23" s="153">
        <f t="shared" ca="1" si="5"/>
        <v>1.0532596327146766E-4</v>
      </c>
      <c r="L23" s="196">
        <f t="shared" ca="1" si="1"/>
        <v>1.3054340609059892E-2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0.10269944756394278</v>
      </c>
      <c r="I24" s="189">
        <f t="shared" ca="1" si="0"/>
        <v>1.0431544565767112</v>
      </c>
      <c r="J24" s="183">
        <f t="shared" ca="1" si="4"/>
        <v>-1.6845543423288811E-2</v>
      </c>
      <c r="K24" s="153">
        <f t="shared" ca="1" si="5"/>
        <v>1.6845543423288811E-2</v>
      </c>
      <c r="L24" s="196">
        <f t="shared" ca="1" si="1"/>
        <v>1.5892022097442275E-2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3.6716906266864072E-3</v>
      </c>
      <c r="G25" s="154">
        <v>0.29075359400296108</v>
      </c>
      <c r="H25" s="174">
        <f t="shared" ca="1" si="3"/>
        <v>0.50501925255998992</v>
      </c>
      <c r="I25" s="189">
        <f t="shared" ca="1" si="0"/>
        <v>0.29081196863180209</v>
      </c>
      <c r="J25" s="183">
        <f t="shared" ca="1" si="4"/>
        <v>5.837462884100697E-5</v>
      </c>
      <c r="K25" s="153">
        <f t="shared" ca="1" si="5"/>
        <v>5.837462884100697E-5</v>
      </c>
      <c r="L25" s="196">
        <f t="shared" ca="1" si="1"/>
        <v>2.007701023995338E-4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2.2437766115679277E-3</v>
      </c>
      <c r="G26" s="154">
        <v>7.6566491735189146E-2</v>
      </c>
      <c r="H26" s="174">
        <f t="shared" ca="1" si="3"/>
        <v>0.18022359799865872</v>
      </c>
      <c r="I26" s="189">
        <f t="shared" ca="1" si="0"/>
        <v>7.5587125445551379E-2</v>
      </c>
      <c r="J26" s="183">
        <f t="shared" ca="1" si="4"/>
        <v>-9.7936628963776751E-4</v>
      </c>
      <c r="K26" s="153">
        <f t="shared" ca="1" si="5"/>
        <v>9.7936628963776751E-4</v>
      </c>
      <c r="L26" s="196">
        <f t="shared" ca="1" si="1"/>
        <v>1.2791056080053634E-2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2.7132382714245011E-3</v>
      </c>
      <c r="G27" s="154">
        <v>0.14698574071367521</v>
      </c>
      <c r="H27" s="174">
        <f t="shared" ca="1" si="3"/>
        <v>0.34707140498202227</v>
      </c>
      <c r="I27" s="189">
        <f t="shared" ca="1" si="0"/>
        <v>0.14608660780107444</v>
      </c>
      <c r="J27" s="183">
        <f t="shared" ca="1" si="4"/>
        <v>-8.9913291260076966E-4</v>
      </c>
      <c r="K27" s="153">
        <f t="shared" ca="1" si="5"/>
        <v>8.9913291260076966E-4</v>
      </c>
      <c r="L27" s="196">
        <f t="shared" ca="1" si="1"/>
        <v>6.1171438007191431E-3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2.4889526428967927E-3</v>
      </c>
      <c r="G28" s="154">
        <v>-0.11334289643451889</v>
      </c>
      <c r="H28" s="174">
        <f t="shared" ca="1" si="3"/>
        <v>0.26227344087718085</v>
      </c>
      <c r="I28" s="189">
        <f t="shared" ca="1" si="0"/>
        <v>-0.1122651117637032</v>
      </c>
      <c r="J28" s="183">
        <f t="shared" ca="1" si="4"/>
        <v>1.077784670815693E-3</v>
      </c>
      <c r="K28" s="153">
        <f t="shared" ca="1" si="5"/>
        <v>1.077784670815693E-3</v>
      </c>
      <c r="L28" s="196">
        <f t="shared" ca="1" si="1"/>
        <v>9.5090623649128018E-3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1.9919583368102497E-3</v>
      </c>
      <c r="G29" s="154">
        <v>-3.879375052153744E-2</v>
      </c>
      <c r="H29" s="174">
        <f t="shared" ca="1" si="3"/>
        <v>0.72751592982824054</v>
      </c>
      <c r="I29" s="189">
        <f t="shared" ca="1" si="0"/>
        <v>-3.9146798370394739E-2</v>
      </c>
      <c r="J29" s="183">
        <f t="shared" ca="1" si="4"/>
        <v>-3.5304784885729912E-4</v>
      </c>
      <c r="K29" s="153">
        <f t="shared" ca="1" si="5"/>
        <v>3.5304784885729912E-4</v>
      </c>
      <c r="L29" s="196">
        <f t="shared" ca="1" si="1"/>
        <v>9.1006371931297205E-3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1.9849690497109481E-3</v>
      </c>
      <c r="G30" s="154">
        <v>-3.7745357456642203E-2</v>
      </c>
      <c r="H30" s="174">
        <f t="shared" ca="1" si="3"/>
        <v>0.60538951037065081</v>
      </c>
      <c r="I30" s="189">
        <f t="shared" ca="1" si="0"/>
        <v>-3.7904476046287036E-2</v>
      </c>
      <c r="J30" s="183">
        <f t="shared" ca="1" si="4"/>
        <v>-1.5911858964483272E-4</v>
      </c>
      <c r="K30" s="153">
        <f t="shared" ca="1" si="5"/>
        <v>1.5911858964483272E-4</v>
      </c>
      <c r="L30" s="196">
        <f t="shared" ca="1" si="1"/>
        <v>4.2155804148261413E-3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1.9993680836757136E-3</v>
      </c>
      <c r="G31" s="154">
        <v>-3.9905212551357039E-2</v>
      </c>
      <c r="H31" s="174">
        <f t="shared" ca="1" si="3"/>
        <v>0.57626253919765613</v>
      </c>
      <c r="I31" s="189">
        <f t="shared" ca="1" si="0"/>
        <v>-4.0026943464812587E-2</v>
      </c>
      <c r="J31" s="183">
        <f t="shared" ca="1" si="4"/>
        <v>-1.2173091345554776E-4</v>
      </c>
      <c r="K31" s="153">
        <f t="shared" ca="1" si="5"/>
        <v>1.2173091345554776E-4</v>
      </c>
      <c r="L31" s="196">
        <f t="shared" ca="1" si="1"/>
        <v>3.0505015679062738E-3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1.733475155696517E-3</v>
      </c>
      <c r="G32" s="154">
        <v>-2.1273354477546746E-5</v>
      </c>
      <c r="H32" s="174">
        <f t="shared" ca="1" si="3"/>
        <v>0.12530461283906202</v>
      </c>
      <c r="I32" s="189">
        <f t="shared" ca="1" si="0"/>
        <v>-2.0954513365859696E-5</v>
      </c>
      <c r="J32" s="183">
        <f t="shared" ca="1" si="4"/>
        <v>3.1884111168705042E-7</v>
      </c>
      <c r="K32" s="153">
        <f t="shared" ca="1" si="5"/>
        <v>3.1884111168705042E-7</v>
      </c>
      <c r="L32" s="196">
        <f t="shared" ca="1" si="1"/>
        <v>1.4987815486437536E-2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1.8285070710203175E-3</v>
      </c>
      <c r="G33" s="154">
        <v>-1.4276060653047651E-2</v>
      </c>
      <c r="H33" s="174">
        <f t="shared" ca="1" si="3"/>
        <v>0.36440196968724936</v>
      </c>
      <c r="I33" s="189">
        <f t="shared" ca="1" si="0"/>
        <v>-1.4198628424840506E-2</v>
      </c>
      <c r="J33" s="183">
        <f t="shared" ca="1" si="4"/>
        <v>7.7432228207144696E-5</v>
      </c>
      <c r="K33" s="153">
        <f t="shared" ca="1" si="5"/>
        <v>7.7432228207144696E-5</v>
      </c>
      <c r="L33" s="196">
        <f t="shared" ca="1" si="1"/>
        <v>5.4239212125100121E-3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2.0016983797218196E-3</v>
      </c>
      <c r="G34" s="154">
        <v>-4.0254756958272964E-2</v>
      </c>
      <c r="H34" s="174">
        <f t="shared" ca="1" si="3"/>
        <v>0.89078921626480945</v>
      </c>
      <c r="I34" s="189">
        <f t="shared" ca="1" si="0"/>
        <v>-4.088400195517912E-2</v>
      </c>
      <c r="J34" s="183">
        <f t="shared" ca="1" si="4"/>
        <v>-6.2924499690615587E-4</v>
      </c>
      <c r="K34" s="153">
        <f t="shared" ca="1" si="5"/>
        <v>6.2924499690615587E-4</v>
      </c>
      <c r="L34" s="196">
        <f t="shared" ca="1" si="1"/>
        <v>1.5631568650592398E-2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2.00331945729925E-3</v>
      </c>
      <c r="G35" s="154">
        <v>4.0497918594887494E-2</v>
      </c>
      <c r="H35" s="174">
        <f t="shared" ca="1" si="3"/>
        <v>0.14068110473932871</v>
      </c>
      <c r="I35" s="189">
        <f t="shared" ca="1" si="0"/>
        <v>3.9915851900092635E-2</v>
      </c>
      <c r="J35" s="183">
        <f t="shared" ca="1" si="4"/>
        <v>-5.8206669479485967E-4</v>
      </c>
      <c r="K35" s="153">
        <f t="shared" ca="1" si="5"/>
        <v>5.8206669479485967E-4</v>
      </c>
      <c r="L35" s="196">
        <f t="shared" ca="1" si="1"/>
        <v>1.4372755810426774E-2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2.1327261969254622E-3</v>
      </c>
      <c r="G36" s="154">
        <v>5.9908929538819322E-2</v>
      </c>
      <c r="H36" s="174">
        <f t="shared" ca="1" si="3"/>
        <v>0.18105301886623493</v>
      </c>
      <c r="I36" s="189">
        <f t="shared" ca="1" si="0"/>
        <v>5.9144618650044847E-2</v>
      </c>
      <c r="J36" s="183">
        <f t="shared" ca="1" si="4"/>
        <v>-7.6431088877447484E-4</v>
      </c>
      <c r="K36" s="153">
        <f t="shared" ca="1" si="5"/>
        <v>7.6431088877447484E-4</v>
      </c>
      <c r="L36" s="196">
        <f t="shared" ca="1" si="1"/>
        <v>1.2757879245350606E-2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1.9953253338379968E-3</v>
      </c>
      <c r="G37" s="154">
        <v>3.9298800075699525E-2</v>
      </c>
      <c r="H37" s="174">
        <f t="shared" ca="1" si="3"/>
        <v>0.97243753714317172</v>
      </c>
      <c r="I37" s="189">
        <f t="shared" ca="1" si="0"/>
        <v>4.0041449208517342E-2</v>
      </c>
      <c r="J37" s="183">
        <f t="shared" ca="1" si="4"/>
        <v>7.4264913281781725E-4</v>
      </c>
      <c r="K37" s="153">
        <f t="shared" ca="1" si="5"/>
        <v>7.4264913281781725E-4</v>
      </c>
      <c r="L37" s="196">
        <f t="shared" ca="1" si="1"/>
        <v>1.8897501485726928E-2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1.7675404526162704E-3</v>
      </c>
      <c r="G38" s="154">
        <v>-5.1310678924405551E-3</v>
      </c>
      <c r="H38" s="174">
        <f t="shared" ca="1" si="3"/>
        <v>0.59497886041613657</v>
      </c>
      <c r="I38" s="189">
        <f t="shared" ca="1" si="0"/>
        <v>-5.1505616116862291E-3</v>
      </c>
      <c r="J38" s="183">
        <f t="shared" ca="1" si="4"/>
        <v>-1.9493719245674071E-5</v>
      </c>
      <c r="K38" s="153">
        <f t="shared" ca="1" si="5"/>
        <v>1.9493719245674071E-5</v>
      </c>
      <c r="L38" s="196">
        <f t="shared" ca="1" si="1"/>
        <v>3.7991544166456207E-3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4.1159730000731856E-3</v>
      </c>
      <c r="G39" s="154">
        <v>-0.35739595001097779</v>
      </c>
      <c r="H39" s="174">
        <f t="shared" ca="1" si="3"/>
        <v>0.50008767131261667</v>
      </c>
      <c r="I39" s="189">
        <f t="shared" ca="1" si="0"/>
        <v>-0.35739720334586023</v>
      </c>
      <c r="J39" s="183">
        <f t="shared" ca="1" si="4"/>
        <v>-1.2533348824339541E-6</v>
      </c>
      <c r="K39" s="153">
        <f t="shared" ca="1" si="5"/>
        <v>1.2533348824339541E-6</v>
      </c>
      <c r="L39" s="196">
        <f t="shared" ca="1" si="1"/>
        <v>3.5068525046113603E-6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3.3033001878801926E-3</v>
      </c>
      <c r="G40" s="154">
        <v>-0.23549502818202894</v>
      </c>
      <c r="H40" s="174">
        <f t="shared" ca="1" si="3"/>
        <v>0.28880260937984326</v>
      </c>
      <c r="I40" s="189">
        <f t="shared" ca="1" si="0"/>
        <v>-0.23350559076378635</v>
      </c>
      <c r="J40" s="183">
        <f t="shared" ca="1" si="4"/>
        <v>1.98943741824259E-3</v>
      </c>
      <c r="K40" s="153">
        <f t="shared" ca="1" si="5"/>
        <v>1.98943741824259E-3</v>
      </c>
      <c r="L40" s="196">
        <f t="shared" ca="1" si="1"/>
        <v>8.4478956248062627E-3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3.1748858443229472E-3</v>
      </c>
      <c r="G41" s="154">
        <v>0.21623287664844204</v>
      </c>
      <c r="H41" s="174">
        <f t="shared" ca="1" si="3"/>
        <v>0.61930796157745649</v>
      </c>
      <c r="I41" s="189">
        <f t="shared" ca="1" si="0"/>
        <v>0.21726480879800025</v>
      </c>
      <c r="J41" s="183">
        <f t="shared" ca="1" si="4"/>
        <v>1.0319321495582123E-3</v>
      </c>
      <c r="K41" s="153">
        <f t="shared" ca="1" si="5"/>
        <v>1.0319321495582123E-3</v>
      </c>
      <c r="L41" s="196">
        <f t="shared" ca="1" si="1"/>
        <v>4.7723184630982778E-3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1.8533326251282106E-3</v>
      </c>
      <c r="G42" s="154">
        <v>-1.7999893769231612E-2</v>
      </c>
      <c r="H42" s="174">
        <f t="shared" ca="1" si="3"/>
        <v>0.45800590538997943</v>
      </c>
      <c r="I42" s="189">
        <f t="shared" ca="1" si="0"/>
        <v>-1.7969658199554994E-2</v>
      </c>
      <c r="J42" s="183">
        <f t="shared" ca="1" si="4"/>
        <v>3.0235569676618362E-5</v>
      </c>
      <c r="K42" s="153">
        <f t="shared" ca="1" si="5"/>
        <v>3.0235569676618362E-5</v>
      </c>
      <c r="L42" s="196">
        <f t="shared" ca="1" si="1"/>
        <v>1.6797637844008827E-3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1.7561928182806077E-3</v>
      </c>
      <c r="G43" s="177">
        <v>-3.4289227420911672E-3</v>
      </c>
      <c r="H43" s="178">
        <f t="shared" ca="1" si="3"/>
        <v>0.78016286478083074</v>
      </c>
      <c r="I43" s="194">
        <f t="shared" ca="1" si="0"/>
        <v>-3.4673490148326232E-3</v>
      </c>
      <c r="J43" s="187">
        <f t="shared" ca="1" si="4"/>
        <v>-3.8426272741455981E-5</v>
      </c>
      <c r="K43" s="184">
        <f t="shared" ca="1" si="5"/>
        <v>3.8426272741455981E-5</v>
      </c>
      <c r="L43" s="197">
        <f t="shared" ca="1" si="1"/>
        <v>1.1206514591233188E-2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22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976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2.5738690356554169E-3</v>
      </c>
      <c r="G5" s="185">
        <v>-0.12608035534831252</v>
      </c>
      <c r="H5" s="186">
        <f ca="1">RAND()</f>
        <v>0.72942618242061874</v>
      </c>
      <c r="I5" s="188">
        <f t="shared" ref="I5:I43" ca="1" si="0">G5*($I$2+H5*($I$3-$I$2))</f>
        <v>-0.12723740073254444</v>
      </c>
      <c r="J5" s="181">
        <f ca="1">(I5-G5)</f>
        <v>-1.1570453842319195E-3</v>
      </c>
      <c r="K5" s="182">
        <f ca="1">ABS(I5-G5)</f>
        <v>1.1570453842319195E-3</v>
      </c>
      <c r="L5" s="195">
        <f t="shared" ref="L5:L43" ca="1" si="1">K5/ABS(G5)</f>
        <v>9.1770472968246246E-3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1.9778340475136349E-3</v>
      </c>
      <c r="G6" s="154">
        <v>3.6675107127045248E-2</v>
      </c>
      <c r="H6" s="174">
        <f t="shared" ref="H6:H43" ca="1" si="3">RAND()</f>
        <v>0.77802924056669476</v>
      </c>
      <c r="I6" s="189">
        <f t="shared" ca="1" si="0"/>
        <v>3.708297721433463E-2</v>
      </c>
      <c r="J6" s="183">
        <f t="shared" ref="J6:J43" ca="1" si="4">(I6-G6)</f>
        <v>4.0787008728938173E-4</v>
      </c>
      <c r="K6" s="153">
        <f t="shared" ref="K6:K43" ca="1" si="5">ABS(I6-G6)</f>
        <v>4.0787008728938173E-4</v>
      </c>
      <c r="L6" s="196">
        <f t="shared" ca="1" si="1"/>
        <v>1.1121169622667766E-2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2.1349487402834628E-3</v>
      </c>
      <c r="G7" s="154">
        <v>6.0242311042519425E-2</v>
      </c>
      <c r="H7" s="174">
        <f t="shared" ca="1" si="3"/>
        <v>0.44105437632801281</v>
      </c>
      <c r="I7" s="189">
        <f t="shared" ca="1" si="0"/>
        <v>6.0100270218685699E-2</v>
      </c>
      <c r="J7" s="183">
        <f t="shared" ca="1" si="4"/>
        <v>-1.4204082383372646E-4</v>
      </c>
      <c r="K7" s="153">
        <f t="shared" ca="1" si="5"/>
        <v>1.4204082383372646E-4</v>
      </c>
      <c r="L7" s="196">
        <f t="shared" ca="1" si="1"/>
        <v>2.3578249468794964E-3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2.2424312939675352E-3</v>
      </c>
      <c r="G8" s="154">
        <v>7.6364694095130276E-2</v>
      </c>
      <c r="H8" s="174">
        <f t="shared" ca="1" si="3"/>
        <v>0.70350301358610712</v>
      </c>
      <c r="I8" s="189">
        <f t="shared" ca="1" si="0"/>
        <v>7.6986311910327884E-2</v>
      </c>
      <c r="J8" s="183">
        <f t="shared" ca="1" si="4"/>
        <v>6.2161781519760873E-4</v>
      </c>
      <c r="K8" s="153">
        <f t="shared" ca="1" si="5"/>
        <v>6.2161781519760873E-4</v>
      </c>
      <c r="L8" s="196">
        <f t="shared" ca="1" si="1"/>
        <v>8.1401205434442885E-3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2.0273440718359828E-3</v>
      </c>
      <c r="G9" s="154">
        <v>4.4101610775397454E-2</v>
      </c>
      <c r="H9" s="174">
        <f t="shared" ca="1" si="3"/>
        <v>0.45908163614422748</v>
      </c>
      <c r="I9" s="189">
        <f t="shared" ca="1" si="0"/>
        <v>4.4029428145144121E-2</v>
      </c>
      <c r="J9" s="183">
        <f t="shared" ca="1" si="4"/>
        <v>-7.2182630253332658E-5</v>
      </c>
      <c r="K9" s="153">
        <f t="shared" ca="1" si="5"/>
        <v>7.2182630253332658E-5</v>
      </c>
      <c r="L9" s="196">
        <f t="shared" ca="1" si="1"/>
        <v>1.6367345542308512E-3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2.3786625310986942E-3</v>
      </c>
      <c r="G10" s="154">
        <v>-9.6799379664804119E-2</v>
      </c>
      <c r="H10" s="174">
        <f t="shared" ca="1" si="3"/>
        <v>7.8792442583623723E-2</v>
      </c>
      <c r="I10" s="189">
        <f t="shared" ca="1" si="0"/>
        <v>-9.5168474454082816E-2</v>
      </c>
      <c r="J10" s="183">
        <f t="shared" ca="1" si="4"/>
        <v>1.6309052107213035E-3</v>
      </c>
      <c r="K10" s="153">
        <f t="shared" ca="1" si="5"/>
        <v>1.6309052107213035E-3</v>
      </c>
      <c r="L10" s="196">
        <f t="shared" ca="1" si="1"/>
        <v>1.684830229665505E-2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1.7610508478789657E-3</v>
      </c>
      <c r="G11" s="154">
        <v>-4.1576271818448696E-3</v>
      </c>
      <c r="H11" s="174">
        <f t="shared" ca="1" si="3"/>
        <v>0.81971972834174556</v>
      </c>
      <c r="I11" s="189">
        <f t="shared" ca="1" si="0"/>
        <v>-4.2107981991698976E-3</v>
      </c>
      <c r="J11" s="183">
        <f t="shared" ca="1" si="4"/>
        <v>-5.3171017325027992E-5</v>
      </c>
      <c r="K11" s="153">
        <f t="shared" ca="1" si="5"/>
        <v>5.3171017325027992E-5</v>
      </c>
      <c r="L11" s="196">
        <f t="shared" ca="1" si="1"/>
        <v>1.278878913366983E-2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1.8716108315747909E-3</v>
      </c>
      <c r="G12" s="154">
        <v>2.0741624736218656E-2</v>
      </c>
      <c r="H12" s="174">
        <f t="shared" ca="1" si="3"/>
        <v>0.60105895421984645</v>
      </c>
      <c r="I12" s="189">
        <f t="shared" ca="1" si="0"/>
        <v>2.0825469812405167E-2</v>
      </c>
      <c r="J12" s="183">
        <f t="shared" ca="1" si="4"/>
        <v>8.3845076186511019E-5</v>
      </c>
      <c r="K12" s="153">
        <f t="shared" ca="1" si="5"/>
        <v>8.3845076186511019E-5</v>
      </c>
      <c r="L12" s="196">
        <f t="shared" ca="1" si="1"/>
        <v>4.0423581687938958E-3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1.9229317774307104E-3</v>
      </c>
      <c r="G13" s="154">
        <v>2.8439766614606565E-2</v>
      </c>
      <c r="H13" s="174">
        <f t="shared" ca="1" si="3"/>
        <v>0.95143518077734446</v>
      </c>
      <c r="I13" s="189">
        <f t="shared" ca="1" si="0"/>
        <v>2.8953315061923779E-2</v>
      </c>
      <c r="J13" s="183">
        <f t="shared" ca="1" si="4"/>
        <v>5.1354844731721361E-4</v>
      </c>
      <c r="K13" s="153">
        <f t="shared" ca="1" si="5"/>
        <v>5.1354844731721361E-4</v>
      </c>
      <c r="L13" s="196">
        <f t="shared" ca="1" si="1"/>
        <v>1.8057407231093694E-2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0.24036388407293996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0.78721673107815238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2.0574774885463057E-3</v>
      </c>
      <c r="G16" s="154">
        <v>4.8621623281945858E-2</v>
      </c>
      <c r="H16" s="174">
        <f t="shared" ca="1" si="3"/>
        <v>0.67657565192917857</v>
      </c>
      <c r="I16" s="189">
        <f t="shared" ca="1" si="0"/>
        <v>4.8965039075100442E-2</v>
      </c>
      <c r="J16" s="183">
        <f t="shared" ca="1" si="4"/>
        <v>3.4341579315458337E-4</v>
      </c>
      <c r="K16" s="153">
        <f t="shared" ca="1" si="5"/>
        <v>3.4341579315458337E-4</v>
      </c>
      <c r="L16" s="196">
        <f t="shared" ca="1" si="1"/>
        <v>7.063026077167198E-3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2.1136133749201165E-3</v>
      </c>
      <c r="G17" s="154">
        <v>5.7042006238017473E-2</v>
      </c>
      <c r="H17" s="174">
        <f t="shared" ca="1" si="3"/>
        <v>0.44514302958626428</v>
      </c>
      <c r="I17" s="189">
        <f t="shared" ca="1" si="0"/>
        <v>5.6916840172075912E-2</v>
      </c>
      <c r="J17" s="183">
        <f t="shared" ca="1" si="4"/>
        <v>-1.2516606594156071E-4</v>
      </c>
      <c r="K17" s="153">
        <f t="shared" ca="1" si="5"/>
        <v>1.2516606594156071E-4</v>
      </c>
      <c r="L17" s="196">
        <f t="shared" ca="1" si="1"/>
        <v>2.1942788165494041E-3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1.7871174737483398E-3</v>
      </c>
      <c r="G18" s="154">
        <v>-8.0676210622510069E-3</v>
      </c>
      <c r="H18" s="174">
        <f t="shared" ca="1" si="3"/>
        <v>0.91046788585364724</v>
      </c>
      <c r="I18" s="189">
        <f t="shared" ca="1" si="0"/>
        <v>-8.2000810367026285E-3</v>
      </c>
      <c r="J18" s="183">
        <f t="shared" ca="1" si="4"/>
        <v>-1.3245997445162153E-4</v>
      </c>
      <c r="K18" s="153">
        <f t="shared" ca="1" si="5"/>
        <v>1.3245997445162153E-4</v>
      </c>
      <c r="L18" s="196">
        <f t="shared" ca="1" si="1"/>
        <v>1.6418715434145945E-2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2.0473347224306674E-3</v>
      </c>
      <c r="G19" s="154">
        <v>-4.710020836460016E-2</v>
      </c>
      <c r="H19" s="174">
        <f t="shared" ca="1" si="3"/>
        <v>0.57396658722786176</v>
      </c>
      <c r="I19" s="189">
        <f t="shared" ca="1" si="0"/>
        <v>-4.7239562031418193E-2</v>
      </c>
      <c r="J19" s="183">
        <f t="shared" ca="1" si="4"/>
        <v>-1.3935366681803313E-4</v>
      </c>
      <c r="K19" s="153">
        <f t="shared" ca="1" si="5"/>
        <v>1.3935366681803313E-4</v>
      </c>
      <c r="L19" s="196">
        <f t="shared" ca="1" si="1"/>
        <v>2.9586634891146115E-3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2.0839970575802515E-3</v>
      </c>
      <c r="G20" s="154">
        <v>-5.259955863703776E-2</v>
      </c>
      <c r="H20" s="174">
        <f t="shared" ca="1" si="3"/>
        <v>0.47271700746948309</v>
      </c>
      <c r="I20" s="189">
        <f t="shared" ca="1" si="0"/>
        <v>-5.2542155702421649E-2</v>
      </c>
      <c r="J20" s="183">
        <f t="shared" ca="1" si="4"/>
        <v>5.7402934616111734E-5</v>
      </c>
      <c r="K20" s="153">
        <f t="shared" ca="1" si="5"/>
        <v>5.7402934616111734E-5</v>
      </c>
      <c r="L20" s="196">
        <f t="shared" ca="1" si="1"/>
        <v>1.0913197012206808E-3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1.8320180041571405E-3</v>
      </c>
      <c r="G21" s="154">
        <v>-1.48027006235711E-2</v>
      </c>
      <c r="H21" s="174">
        <f t="shared" ca="1" si="3"/>
        <v>0.4766298199942367</v>
      </c>
      <c r="I21" s="189">
        <f t="shared" ca="1" si="0"/>
        <v>-1.4788862952445329E-2</v>
      </c>
      <c r="J21" s="183">
        <f t="shared" ca="1" si="4"/>
        <v>1.3837671125770459E-5</v>
      </c>
      <c r="K21" s="153">
        <f t="shared" ca="1" si="5"/>
        <v>1.3837671125770459E-5</v>
      </c>
      <c r="L21" s="196">
        <f t="shared" ca="1" si="1"/>
        <v>9.3480720023047864E-4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2.0153329295373055E-3</v>
      </c>
      <c r="G22" s="154">
        <v>-4.2299939430595845E-2</v>
      </c>
      <c r="H22" s="174">
        <f t="shared" ca="1" si="3"/>
        <v>0.15638102045499613</v>
      </c>
      <c r="I22" s="189">
        <f t="shared" ca="1" si="0"/>
        <v>-4.1718536949717569E-2</v>
      </c>
      <c r="J22" s="183">
        <f t="shared" ca="1" si="4"/>
        <v>5.814024808782764E-4</v>
      </c>
      <c r="K22" s="153">
        <f t="shared" ca="1" si="5"/>
        <v>5.814024808782764E-4</v>
      </c>
      <c r="L22" s="196">
        <f t="shared" ca="1" si="1"/>
        <v>1.3744759181800244E-2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1.7782333858228315E-3</v>
      </c>
      <c r="G23" s="154">
        <v>-6.7350078734247365E-3</v>
      </c>
      <c r="H23" s="174">
        <f t="shared" ca="1" si="3"/>
        <v>0.26529930344599029</v>
      </c>
      <c r="I23" s="189">
        <f t="shared" ca="1" si="0"/>
        <v>-6.6717794318571551E-3</v>
      </c>
      <c r="J23" s="183">
        <f t="shared" ca="1" si="4"/>
        <v>6.3228441567581353E-5</v>
      </c>
      <c r="K23" s="153">
        <f t="shared" ca="1" si="5"/>
        <v>6.3228441567581353E-5</v>
      </c>
      <c r="L23" s="196">
        <f t="shared" ca="1" si="1"/>
        <v>9.3880278621604387E-3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0.92233624120941682</v>
      </c>
      <c r="I24" s="189">
        <f t="shared" ca="1" si="0"/>
        <v>1.0779070566272795</v>
      </c>
      <c r="J24" s="183">
        <f t="shared" ca="1" si="4"/>
        <v>1.7907056627279427E-2</v>
      </c>
      <c r="K24" s="153">
        <f t="shared" ca="1" si="5"/>
        <v>1.7907056627279427E-2</v>
      </c>
      <c r="L24" s="196">
        <f t="shared" ca="1" si="1"/>
        <v>1.6893449648376819E-2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3.6115919237372546E-3</v>
      </c>
      <c r="G25" s="154">
        <v>0.2817387885605882</v>
      </c>
      <c r="H25" s="174">
        <f t="shared" ca="1" si="3"/>
        <v>0.97647036305400514</v>
      </c>
      <c r="I25" s="189">
        <f t="shared" ca="1" si="0"/>
        <v>0.28710839587546255</v>
      </c>
      <c r="J25" s="183">
        <f t="shared" ca="1" si="4"/>
        <v>5.3696073148743473E-3</v>
      </c>
      <c r="K25" s="153">
        <f t="shared" ca="1" si="5"/>
        <v>5.3696073148743473E-3</v>
      </c>
      <c r="L25" s="196">
        <f t="shared" ca="1" si="1"/>
        <v>1.9058814522160152E-2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2.2369229868463426E-3</v>
      </c>
      <c r="G26" s="154">
        <v>7.5538448026951421E-2</v>
      </c>
      <c r="H26" s="174">
        <f t="shared" ca="1" si="3"/>
        <v>0.65741692100150717</v>
      </c>
      <c r="I26" s="189">
        <f t="shared" ca="1" si="0"/>
        <v>7.6014089223176831E-2</v>
      </c>
      <c r="J26" s="183">
        <f t="shared" ca="1" si="4"/>
        <v>4.7564119622540979E-4</v>
      </c>
      <c r="K26" s="153">
        <f t="shared" ca="1" si="5"/>
        <v>4.7564119622540979E-4</v>
      </c>
      <c r="L26" s="196">
        <f t="shared" ca="1" si="1"/>
        <v>6.2966768400603808E-3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2.710483180284249E-3</v>
      </c>
      <c r="G27" s="154">
        <v>0.14657247704263732</v>
      </c>
      <c r="H27" s="174">
        <f t="shared" ca="1" si="3"/>
        <v>0.33355072473085867</v>
      </c>
      <c r="I27" s="189">
        <f t="shared" ca="1" si="0"/>
        <v>0.14559660173951131</v>
      </c>
      <c r="J27" s="183">
        <f t="shared" ca="1" si="4"/>
        <v>-9.7587530312601145E-4</v>
      </c>
      <c r="K27" s="153">
        <f t="shared" ca="1" si="5"/>
        <v>9.7587530312601145E-4</v>
      </c>
      <c r="L27" s="196">
        <f t="shared" ca="1" si="1"/>
        <v>6.6579710107657758E-3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2.4868346506686317E-3</v>
      </c>
      <c r="G28" s="154">
        <v>-0.11302519760029472</v>
      </c>
      <c r="H28" s="174">
        <f t="shared" ca="1" si="3"/>
        <v>0.9223382506343073</v>
      </c>
      <c r="I28" s="189">
        <f t="shared" ca="1" si="0"/>
        <v>-0.11493459216957894</v>
      </c>
      <c r="J28" s="183">
        <f t="shared" ca="1" si="4"/>
        <v>-1.9093945692842118E-3</v>
      </c>
      <c r="K28" s="153">
        <f t="shared" ca="1" si="5"/>
        <v>1.9093945692842118E-3</v>
      </c>
      <c r="L28" s="196">
        <f t="shared" ca="1" si="1"/>
        <v>1.689353002537226E-2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1.9846413267139294E-3</v>
      </c>
      <c r="G29" s="154">
        <v>-3.7696199007089426E-2</v>
      </c>
      <c r="H29" s="174">
        <f t="shared" ca="1" si="3"/>
        <v>0.50392018144422812</v>
      </c>
      <c r="I29" s="189">
        <f t="shared" ca="1" si="0"/>
        <v>-3.7702110044684045E-2</v>
      </c>
      <c r="J29" s="183">
        <f t="shared" ca="1" si="4"/>
        <v>-5.9110375946191951E-6</v>
      </c>
      <c r="K29" s="153">
        <f t="shared" ca="1" si="5"/>
        <v>5.9110375946191951E-6</v>
      </c>
      <c r="L29" s="196">
        <f t="shared" ca="1" si="1"/>
        <v>1.5680725776907962E-4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1.9822828164573355E-3</v>
      </c>
      <c r="G30" s="154">
        <v>-3.7342422468600311E-2</v>
      </c>
      <c r="H30" s="174">
        <f t="shared" ca="1" si="3"/>
        <v>0.93715031544471583</v>
      </c>
      <c r="I30" s="189">
        <f t="shared" ca="1" si="0"/>
        <v>-3.7995392539065052E-2</v>
      </c>
      <c r="J30" s="183">
        <f t="shared" ca="1" si="4"/>
        <v>-6.5297007046474093E-4</v>
      </c>
      <c r="K30" s="153">
        <f t="shared" ca="1" si="5"/>
        <v>6.5297007046474093E-4</v>
      </c>
      <c r="L30" s="196">
        <f t="shared" ca="1" si="1"/>
        <v>1.748601261778869E-2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1.9633991378064483E-3</v>
      </c>
      <c r="G31" s="154">
        <v>-3.4509870670967224E-2</v>
      </c>
      <c r="H31" s="174">
        <f t="shared" ca="1" si="3"/>
        <v>0.5612978959207493</v>
      </c>
      <c r="I31" s="189">
        <f t="shared" ca="1" si="0"/>
        <v>-3.4594485969392318E-2</v>
      </c>
      <c r="J31" s="183">
        <f t="shared" ca="1" si="4"/>
        <v>-8.4615298425093355E-5</v>
      </c>
      <c r="K31" s="153">
        <f t="shared" ca="1" si="5"/>
        <v>8.4615298425093355E-5</v>
      </c>
      <c r="L31" s="196">
        <f t="shared" ca="1" si="1"/>
        <v>2.4519158368298166E-3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1.7537210159386323E-3</v>
      </c>
      <c r="G32" s="154">
        <v>3.0581523907948771E-3</v>
      </c>
      <c r="H32" s="174">
        <f t="shared" ca="1" si="3"/>
        <v>0.70428014522871185</v>
      </c>
      <c r="I32" s="189">
        <f t="shared" ca="1" si="0"/>
        <v>3.0831411833758017E-3</v>
      </c>
      <c r="J32" s="183">
        <f t="shared" ca="1" si="4"/>
        <v>2.4988792580924596E-5</v>
      </c>
      <c r="K32" s="153">
        <f t="shared" ca="1" si="5"/>
        <v>2.4988792580924596E-5</v>
      </c>
      <c r="L32" s="196">
        <f t="shared" ca="1" si="1"/>
        <v>8.1712058091485407E-3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1.7980661340470298E-3</v>
      </c>
      <c r="G33" s="154">
        <v>-9.7099201070545149E-3</v>
      </c>
      <c r="H33" s="174">
        <f t="shared" ca="1" si="3"/>
        <v>0.54735185790601915</v>
      </c>
      <c r="I33" s="189">
        <f t="shared" ca="1" si="0"/>
        <v>-9.7283114173420376E-3</v>
      </c>
      <c r="J33" s="183">
        <f t="shared" ca="1" si="4"/>
        <v>-1.8391310287522653E-5</v>
      </c>
      <c r="K33" s="153">
        <f t="shared" ca="1" si="5"/>
        <v>1.8391310287522653E-5</v>
      </c>
      <c r="L33" s="196">
        <f t="shared" ca="1" si="1"/>
        <v>1.8940743162408594E-3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2.0338287686194802E-3</v>
      </c>
      <c r="G34" s="154">
        <v>-4.5074315292922051E-2</v>
      </c>
      <c r="H34" s="174">
        <f t="shared" ca="1" si="3"/>
        <v>0.25143312737332224</v>
      </c>
      <c r="I34" s="189">
        <f t="shared" ca="1" si="0"/>
        <v>-4.4626156029396027E-2</v>
      </c>
      <c r="J34" s="183">
        <f t="shared" ca="1" si="4"/>
        <v>4.4815926352602398E-4</v>
      </c>
      <c r="K34" s="153">
        <f t="shared" ca="1" si="5"/>
        <v>4.4815926352602398E-4</v>
      </c>
      <c r="L34" s="196">
        <f t="shared" ca="1" si="1"/>
        <v>9.9426749050672263E-3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2.0358642181852534E-3</v>
      </c>
      <c r="G35" s="154">
        <v>4.5379632727788E-2</v>
      </c>
      <c r="H35" s="174">
        <f t="shared" ca="1" si="3"/>
        <v>0.10073746132449735</v>
      </c>
      <c r="I35" s="189">
        <f t="shared" ca="1" si="0"/>
        <v>4.4654897233105659E-2</v>
      </c>
      <c r="J35" s="183">
        <f t="shared" ca="1" si="4"/>
        <v>-7.2473549468234089E-4</v>
      </c>
      <c r="K35" s="153">
        <f t="shared" ca="1" si="5"/>
        <v>7.2473549468234089E-4</v>
      </c>
      <c r="L35" s="196">
        <f t="shared" ca="1" si="1"/>
        <v>1.597050154702007E-2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2.1572767244833115E-3</v>
      </c>
      <c r="G36" s="154">
        <v>6.3591508672496744E-2</v>
      </c>
      <c r="H36" s="174">
        <f t="shared" ca="1" si="3"/>
        <v>0.8363130232650231</v>
      </c>
      <c r="I36" s="189">
        <f t="shared" ca="1" si="0"/>
        <v>6.4446974773922E-2</v>
      </c>
      <c r="J36" s="183">
        <f t="shared" ca="1" si="4"/>
        <v>8.5546610142525625E-4</v>
      </c>
      <c r="K36" s="153">
        <f t="shared" ca="1" si="5"/>
        <v>8.5546610142525625E-4</v>
      </c>
      <c r="L36" s="196">
        <f t="shared" ca="1" si="1"/>
        <v>1.3452520930600981E-2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2.0137008420779419E-3</v>
      </c>
      <c r="G37" s="154">
        <v>4.2055126311691282E-2</v>
      </c>
      <c r="H37" s="174">
        <f t="shared" ca="1" si="3"/>
        <v>0.14545175108670405</v>
      </c>
      <c r="I37" s="189">
        <f t="shared" ca="1" si="0"/>
        <v>4.1458703456025772E-2</v>
      </c>
      <c r="J37" s="183">
        <f t="shared" ca="1" si="4"/>
        <v>-5.964228556655099E-4</v>
      </c>
      <c r="K37" s="153">
        <f t="shared" ca="1" si="5"/>
        <v>5.964228556655099E-4</v>
      </c>
      <c r="L37" s="196">
        <f t="shared" ca="1" si="1"/>
        <v>1.4181929956531957E-2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1.764104114422351E-3</v>
      </c>
      <c r="G38" s="154">
        <v>-4.615617163352681E-3</v>
      </c>
      <c r="H38" s="174">
        <f t="shared" ca="1" si="3"/>
        <v>0.15702315695980162</v>
      </c>
      <c r="I38" s="189">
        <f t="shared" ca="1" si="0"/>
        <v>-4.5522951712179266E-3</v>
      </c>
      <c r="J38" s="183">
        <f t="shared" ca="1" si="4"/>
        <v>6.3321992134754423E-5</v>
      </c>
      <c r="K38" s="153">
        <f t="shared" ca="1" si="5"/>
        <v>6.3321992134754423E-5</v>
      </c>
      <c r="L38" s="196">
        <f t="shared" ca="1" si="1"/>
        <v>1.3719073721607956E-2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4.111140305045574E-3</v>
      </c>
      <c r="G39" s="154">
        <v>-0.35667104575683606</v>
      </c>
      <c r="H39" s="174">
        <f t="shared" ca="1" si="3"/>
        <v>0.64505469737275689</v>
      </c>
      <c r="I39" s="189">
        <f t="shared" ca="1" si="0"/>
        <v>-0.3587405181809914</v>
      </c>
      <c r="J39" s="183">
        <f t="shared" ca="1" si="4"/>
        <v>-2.0694724241553386E-3</v>
      </c>
      <c r="K39" s="153">
        <f t="shared" ca="1" si="5"/>
        <v>2.0694724241553386E-3</v>
      </c>
      <c r="L39" s="196">
        <f t="shared" ca="1" si="1"/>
        <v>5.8021878949103753E-3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3.1909971013633198E-3</v>
      </c>
      <c r="G40" s="154">
        <v>-0.21864956520449796</v>
      </c>
      <c r="H40" s="174">
        <f t="shared" ca="1" si="3"/>
        <v>0.95531552756645888</v>
      </c>
      <c r="I40" s="189">
        <f t="shared" ca="1" si="0"/>
        <v>-0.22263174688982848</v>
      </c>
      <c r="J40" s="183">
        <f t="shared" ca="1" si="4"/>
        <v>-3.9821816853305159E-3</v>
      </c>
      <c r="K40" s="153">
        <f t="shared" ca="1" si="5"/>
        <v>3.9821816853305159E-3</v>
      </c>
      <c r="L40" s="196">
        <f t="shared" ca="1" si="1"/>
        <v>1.8212621102658366E-2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3.1827704106892154E-3</v>
      </c>
      <c r="G41" s="154">
        <v>0.21741556160338238</v>
      </c>
      <c r="H41" s="174">
        <f t="shared" ca="1" si="3"/>
        <v>0.91449850680146216</v>
      </c>
      <c r="I41" s="189">
        <f t="shared" ca="1" si="0"/>
        <v>0.22102029862898254</v>
      </c>
      <c r="J41" s="183">
        <f t="shared" ca="1" si="4"/>
        <v>3.6047370256001576E-3</v>
      </c>
      <c r="K41" s="153">
        <f t="shared" ca="1" si="5"/>
        <v>3.6047370256001576E-3</v>
      </c>
      <c r="L41" s="196">
        <f t="shared" ca="1" si="1"/>
        <v>1.6579940272058603E-2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1.9153326101330624E-3</v>
      </c>
      <c r="G42" s="154">
        <v>-2.7299891519959374E-2</v>
      </c>
      <c r="H42" s="174">
        <f t="shared" ca="1" si="3"/>
        <v>0.70896507005085874</v>
      </c>
      <c r="I42" s="189">
        <f t="shared" ca="1" si="0"/>
        <v>-2.7528080469713341E-2</v>
      </c>
      <c r="J42" s="183">
        <f t="shared" ca="1" si="4"/>
        <v>-2.2818894975396714E-4</v>
      </c>
      <c r="K42" s="153">
        <f t="shared" ca="1" si="5"/>
        <v>2.2818894975396714E-4</v>
      </c>
      <c r="L42" s="196">
        <f t="shared" ca="1" si="1"/>
        <v>8.3586028020343848E-3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1.7521409402051075E-3</v>
      </c>
      <c r="G43" s="177">
        <v>-2.8211410307661389E-3</v>
      </c>
      <c r="H43" s="178">
        <f t="shared" ca="1" si="3"/>
        <v>0.8247672139794413</v>
      </c>
      <c r="I43" s="194">
        <f t="shared" ca="1" si="0"/>
        <v>-2.8577895952783395E-3</v>
      </c>
      <c r="J43" s="187">
        <f t="shared" ca="1" si="4"/>
        <v>-3.6648564512200676E-5</v>
      </c>
      <c r="K43" s="184">
        <f t="shared" ca="1" si="5"/>
        <v>3.6648564512200676E-5</v>
      </c>
      <c r="L43" s="197">
        <f t="shared" ca="1" si="1"/>
        <v>1.2990688559177775E-2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19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977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4.0532487895213101E-3</v>
      </c>
      <c r="G5" s="185">
        <v>0.34798731842819652</v>
      </c>
      <c r="H5" s="186">
        <f ca="1">RAND()</f>
        <v>0.16442568040188577</v>
      </c>
      <c r="I5" s="188">
        <f t="shared" ref="I5:I43" ca="1" si="0">G5*($I$2+H5*($I$3-$I$2))</f>
        <v>0.34331629412378395</v>
      </c>
      <c r="J5" s="181">
        <f ca="1">(I5-G5)</f>
        <v>-4.6710243044125743E-3</v>
      </c>
      <c r="K5" s="182">
        <f ca="1">ABS(I5-G5)</f>
        <v>4.6710243044125743E-3</v>
      </c>
      <c r="L5" s="195">
        <f t="shared" ref="L5:L43" ca="1" si="1">K5/ABS(G5)</f>
        <v>1.3422972783924568E-2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3.3905272573180063E-3</v>
      </c>
      <c r="G6" s="154">
        <v>0.24857908859770095</v>
      </c>
      <c r="H6" s="174">
        <f t="shared" ref="H6:H43" ca="1" si="3">RAND()</f>
        <v>0.58304384194851144</v>
      </c>
      <c r="I6" s="189">
        <f t="shared" ca="1" si="0"/>
        <v>0.24940480709950943</v>
      </c>
      <c r="J6" s="183">
        <f t="shared" ref="J6:J43" ca="1" si="4">(I6-G6)</f>
        <v>8.2571850180848672E-4</v>
      </c>
      <c r="K6" s="153">
        <f t="shared" ref="K6:K43" ca="1" si="5">ABS(I6-G6)</f>
        <v>8.2571850180848672E-4</v>
      </c>
      <c r="L6" s="196">
        <f t="shared" ca="1" si="1"/>
        <v>3.3217536779404041E-3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3.3428865788977698E-3</v>
      </c>
      <c r="G7" s="154">
        <v>0.24143298683466552</v>
      </c>
      <c r="H7" s="174">
        <f t="shared" ca="1" si="3"/>
        <v>0.44016542117282953</v>
      </c>
      <c r="I7" s="189">
        <f t="shared" ca="1" si="0"/>
        <v>0.24085514519137602</v>
      </c>
      <c r="J7" s="183">
        <f t="shared" ca="1" si="4"/>
        <v>-5.7784164328950061E-4</v>
      </c>
      <c r="K7" s="153">
        <f t="shared" ca="1" si="5"/>
        <v>5.7784164328950061E-4</v>
      </c>
      <c r="L7" s="196">
        <f t="shared" ca="1" si="1"/>
        <v>2.393383153086738E-3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2.7517074050340284E-3</v>
      </c>
      <c r="G8" s="154">
        <v>0.15275611075510429</v>
      </c>
      <c r="H8" s="174">
        <f t="shared" ca="1" si="3"/>
        <v>0.88868510469619721</v>
      </c>
      <c r="I8" s="189">
        <f t="shared" ca="1" si="0"/>
        <v>0.15513107175117755</v>
      </c>
      <c r="J8" s="183">
        <f t="shared" ca="1" si="4"/>
        <v>2.3749609960732609E-3</v>
      </c>
      <c r="K8" s="153">
        <f t="shared" ca="1" si="5"/>
        <v>2.3749609960732609E-3</v>
      </c>
      <c r="L8" s="196">
        <f t="shared" ca="1" si="1"/>
        <v>1.5547404187847867E-2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2.3200643577569939E-3</v>
      </c>
      <c r="G9" s="154">
        <v>8.8009653663549098E-2</v>
      </c>
      <c r="H9" s="174">
        <f t="shared" ca="1" si="3"/>
        <v>3.1520034435277733E-2</v>
      </c>
      <c r="I9" s="189">
        <f t="shared" ca="1" si="0"/>
        <v>8.6360423282842588E-2</v>
      </c>
      <c r="J9" s="183">
        <f t="shared" ca="1" si="4"/>
        <v>-1.6492303807065095E-3</v>
      </c>
      <c r="K9" s="153">
        <f t="shared" ca="1" si="5"/>
        <v>1.6492303807065095E-3</v>
      </c>
      <c r="L9" s="196">
        <f t="shared" ca="1" si="1"/>
        <v>1.8739198622588948E-2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3.0373122658145357E-3</v>
      </c>
      <c r="G10" s="154">
        <v>-0.19559683987218035</v>
      </c>
      <c r="H10" s="174">
        <f t="shared" ca="1" si="3"/>
        <v>6.5471375547860422E-2</v>
      </c>
      <c r="I10" s="189">
        <f t="shared" ca="1" si="0"/>
        <v>-0.19219714284110659</v>
      </c>
      <c r="J10" s="183">
        <f t="shared" ca="1" si="4"/>
        <v>3.3996970310737618E-3</v>
      </c>
      <c r="K10" s="153">
        <f t="shared" ca="1" si="5"/>
        <v>3.3996970310737618E-3</v>
      </c>
      <c r="L10" s="196">
        <f t="shared" ca="1" si="1"/>
        <v>1.7381144978085607E-2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1.8409232523558762E-3</v>
      </c>
      <c r="G11" s="154">
        <v>1.6138487853381456E-2</v>
      </c>
      <c r="H11" s="174">
        <f t="shared" ca="1" si="3"/>
        <v>0.70212327053534052</v>
      </c>
      <c r="I11" s="189">
        <f t="shared" ca="1" si="0"/>
        <v>1.6268966411238272E-2</v>
      </c>
      <c r="J11" s="183">
        <f t="shared" ca="1" si="4"/>
        <v>1.3047855785681614E-4</v>
      </c>
      <c r="K11" s="153">
        <f t="shared" ca="1" si="5"/>
        <v>1.3047855785681614E-4</v>
      </c>
      <c r="L11" s="196">
        <f t="shared" ca="1" si="1"/>
        <v>8.0849308214138108E-3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2.0260785868236666E-3</v>
      </c>
      <c r="G12" s="154">
        <v>4.3911788023550002E-2</v>
      </c>
      <c r="H12" s="174">
        <f t="shared" ca="1" si="3"/>
        <v>0.72704688392243499</v>
      </c>
      <c r="I12" s="189">
        <f t="shared" ca="1" si="0"/>
        <v>4.431058940907838E-2</v>
      </c>
      <c r="J12" s="183">
        <f t="shared" ca="1" si="4"/>
        <v>3.9880138552837729E-4</v>
      </c>
      <c r="K12" s="153">
        <f t="shared" ca="1" si="5"/>
        <v>3.9880138552837729E-4</v>
      </c>
      <c r="L12" s="196">
        <f t="shared" ca="1" si="1"/>
        <v>9.0818753568973117E-3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2.2516003629848031E-3</v>
      </c>
      <c r="G13" s="154">
        <v>7.7740054447720475E-2</v>
      </c>
      <c r="H13" s="174">
        <f t="shared" ca="1" si="3"/>
        <v>0.10942093943301245</v>
      </c>
      <c r="I13" s="189">
        <f t="shared" ca="1" si="0"/>
        <v>7.6525508950335788E-2</v>
      </c>
      <c r="J13" s="183">
        <f t="shared" ca="1" si="4"/>
        <v>-1.2145454973846864E-3</v>
      </c>
      <c r="K13" s="153">
        <f t="shared" ca="1" si="5"/>
        <v>1.2145454973846864E-3</v>
      </c>
      <c r="L13" s="196">
        <f t="shared" ca="1" si="1"/>
        <v>1.5623162422679521E-2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0.29513418600025254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0.4681645345809109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2.1715822963645289E-3</v>
      </c>
      <c r="G16" s="154">
        <v>6.5737344454679381E-2</v>
      </c>
      <c r="H16" s="174">
        <f t="shared" ca="1" si="3"/>
        <v>0.30380364005072746</v>
      </c>
      <c r="I16" s="189">
        <f t="shared" ca="1" si="0"/>
        <v>6.5221447346889797E-2</v>
      </c>
      <c r="J16" s="183">
        <f t="shared" ca="1" si="4"/>
        <v>-5.1589710778958409E-4</v>
      </c>
      <c r="K16" s="153">
        <f t="shared" ca="1" si="5"/>
        <v>5.1589710778958409E-4</v>
      </c>
      <c r="L16" s="196">
        <f t="shared" ca="1" si="1"/>
        <v>7.8478543979709093E-3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2.3101775300211963E-3</v>
      </c>
      <c r="G17" s="154">
        <v>8.6526629503179464E-2</v>
      </c>
      <c r="H17" s="174">
        <f t="shared" ca="1" si="3"/>
        <v>0.67983175707792698</v>
      </c>
      <c r="I17" s="189">
        <f t="shared" ca="1" si="0"/>
        <v>8.7149038935882966E-2</v>
      </c>
      <c r="J17" s="183">
        <f t="shared" ca="1" si="4"/>
        <v>6.2240943270350235E-4</v>
      </c>
      <c r="K17" s="153">
        <f t="shared" ca="1" si="5"/>
        <v>6.2240943270350235E-4</v>
      </c>
      <c r="L17" s="196">
        <f t="shared" ca="1" si="1"/>
        <v>7.1932702831170791E-3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1.763711470601641E-3</v>
      </c>
      <c r="G18" s="154">
        <v>-4.5567205902461438E-3</v>
      </c>
      <c r="H18" s="174">
        <f t="shared" ca="1" si="3"/>
        <v>0.24632289247228312</v>
      </c>
      <c r="I18" s="189">
        <f t="shared" ca="1" si="0"/>
        <v>-4.5104831622803186E-3</v>
      </c>
      <c r="J18" s="183">
        <f t="shared" ca="1" si="4"/>
        <v>4.6237427965825292E-5</v>
      </c>
      <c r="K18" s="153">
        <f t="shared" ca="1" si="5"/>
        <v>4.6237427965825292E-5</v>
      </c>
      <c r="L18" s="196">
        <f t="shared" ca="1" si="1"/>
        <v>1.0147084301108673E-2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3.6173344011602633E-3</v>
      </c>
      <c r="G19" s="154">
        <v>-0.28260016017403955</v>
      </c>
      <c r="H19" s="174">
        <f t="shared" ca="1" si="3"/>
        <v>0.10430608027647803</v>
      </c>
      <c r="I19" s="189">
        <f t="shared" ca="1" si="0"/>
        <v>-0.27812723357028912</v>
      </c>
      <c r="J19" s="183">
        <f t="shared" ca="1" si="4"/>
        <v>4.4729266037504267E-3</v>
      </c>
      <c r="K19" s="153">
        <f t="shared" ca="1" si="5"/>
        <v>4.4729266037504267E-3</v>
      </c>
      <c r="L19" s="196">
        <f t="shared" ca="1" si="1"/>
        <v>1.5827756788940852E-2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2.3233336839012129E-3</v>
      </c>
      <c r="G20" s="154">
        <v>-8.8500052585181954E-2</v>
      </c>
      <c r="H20" s="174">
        <f t="shared" ca="1" si="3"/>
        <v>0.93448298002125862</v>
      </c>
      <c r="I20" s="189">
        <f t="shared" ca="1" si="0"/>
        <v>-9.0038123248351878E-2</v>
      </c>
      <c r="J20" s="183">
        <f t="shared" ca="1" si="4"/>
        <v>-1.5380706631699242E-3</v>
      </c>
      <c r="K20" s="153">
        <f t="shared" ca="1" si="5"/>
        <v>1.5380706631699242E-3</v>
      </c>
      <c r="L20" s="196">
        <f t="shared" ca="1" si="1"/>
        <v>1.7379319200850417E-2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2.3233455304937753E-3</v>
      </c>
      <c r="G21" s="154">
        <v>-8.8501829574066326E-2</v>
      </c>
      <c r="H21" s="174">
        <f t="shared" ca="1" si="3"/>
        <v>0.74734793576272274</v>
      </c>
      <c r="I21" s="189">
        <f t="shared" ca="1" si="0"/>
        <v>-8.9377459368321102E-2</v>
      </c>
      <c r="J21" s="183">
        <f t="shared" ca="1" si="4"/>
        <v>-8.7562979425477583E-4</v>
      </c>
      <c r="K21" s="153">
        <f t="shared" ca="1" si="5"/>
        <v>8.7562979425477583E-4</v>
      </c>
      <c r="L21" s="196">
        <f t="shared" ca="1" si="1"/>
        <v>9.8939174305088199E-3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2.2073332805721776E-3</v>
      </c>
      <c r="G22" s="154">
        <v>-7.1099992085826624E-2</v>
      </c>
      <c r="H22" s="174">
        <f t="shared" ca="1" si="3"/>
        <v>0.99970201161585615</v>
      </c>
      <c r="I22" s="189">
        <f t="shared" ca="1" si="0"/>
        <v>-7.2521144448672983E-2</v>
      </c>
      <c r="J22" s="183">
        <f t="shared" ca="1" si="4"/>
        <v>-1.421152362846359E-3</v>
      </c>
      <c r="K22" s="153">
        <f t="shared" ca="1" si="5"/>
        <v>1.421152362846359E-3</v>
      </c>
      <c r="L22" s="196">
        <f t="shared" ca="1" si="1"/>
        <v>1.9988080464634222E-2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2.0030131775823743E-3</v>
      </c>
      <c r="G23" s="154">
        <v>-4.0451976637356113E-2</v>
      </c>
      <c r="H23" s="174">
        <f t="shared" ca="1" si="3"/>
        <v>0.76710233701735997</v>
      </c>
      <c r="I23" s="189">
        <f t="shared" ca="1" si="0"/>
        <v>-4.0884169337228493E-2</v>
      </c>
      <c r="J23" s="183">
        <f t="shared" ca="1" si="4"/>
        <v>-4.3219269987238018E-4</v>
      </c>
      <c r="K23" s="153">
        <f t="shared" ca="1" si="5"/>
        <v>4.3219269987238018E-4</v>
      </c>
      <c r="L23" s="196">
        <f t="shared" ca="1" si="1"/>
        <v>1.0684093480694438E-2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0.68896742936002786</v>
      </c>
      <c r="I24" s="189">
        <f t="shared" ca="1" si="0"/>
        <v>1.0680122190048651</v>
      </c>
      <c r="J24" s="183">
        <f t="shared" ca="1" si="4"/>
        <v>8.0122190048650399E-3</v>
      </c>
      <c r="K24" s="153">
        <f t="shared" ca="1" si="5"/>
        <v>8.0122190048650399E-3</v>
      </c>
      <c r="L24" s="196">
        <f t="shared" ca="1" si="1"/>
        <v>7.5586971744009803E-3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2.5828423475910151E-3</v>
      </c>
      <c r="G25" s="154">
        <v>0.12742635213865228</v>
      </c>
      <c r="H25" s="174">
        <f t="shared" ca="1" si="3"/>
        <v>0.40579807627124775</v>
      </c>
      <c r="I25" s="189">
        <f t="shared" ca="1" si="0"/>
        <v>0.12694619983844435</v>
      </c>
      <c r="J25" s="183">
        <f t="shared" ca="1" si="4"/>
        <v>-4.8015230020792554E-4</v>
      </c>
      <c r="K25" s="153">
        <f t="shared" ca="1" si="5"/>
        <v>4.8015230020792554E-4</v>
      </c>
      <c r="L25" s="196">
        <f t="shared" ca="1" si="1"/>
        <v>3.768076949149993E-3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2.074626899231814E-3</v>
      </c>
      <c r="G26" s="154">
        <v>5.1194034884772144E-2</v>
      </c>
      <c r="H26" s="174">
        <f t="shared" ca="1" si="3"/>
        <v>0.266480394241708</v>
      </c>
      <c r="I26" s="189">
        <f t="shared" ca="1" si="0"/>
        <v>5.0715842451033416E-2</v>
      </c>
      <c r="J26" s="183">
        <f t="shared" ca="1" si="4"/>
        <v>-4.7819243373872777E-4</v>
      </c>
      <c r="K26" s="153">
        <f t="shared" ca="1" si="5"/>
        <v>4.7819243373872777E-4</v>
      </c>
      <c r="L26" s="196">
        <f t="shared" ca="1" si="1"/>
        <v>9.3407842303316457E-3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2.4511592462545802E-3</v>
      </c>
      <c r="G27" s="154">
        <v>0.10767388693818702</v>
      </c>
      <c r="H27" s="174">
        <f t="shared" ca="1" si="3"/>
        <v>0.52940014407748559</v>
      </c>
      <c r="I27" s="189">
        <f t="shared" ca="1" si="0"/>
        <v>0.10780051204976164</v>
      </c>
      <c r="J27" s="183">
        <f t="shared" ca="1" si="4"/>
        <v>1.2662511157461587E-4</v>
      </c>
      <c r="K27" s="153">
        <f t="shared" ca="1" si="5"/>
        <v>1.2662511157461587E-4</v>
      </c>
      <c r="L27" s="196">
        <f t="shared" ca="1" si="1"/>
        <v>1.176005763099351E-3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2.4491423917514109E-3</v>
      </c>
      <c r="G28" s="154">
        <v>-0.10737135876271164</v>
      </c>
      <c r="H28" s="174">
        <f t="shared" ca="1" si="3"/>
        <v>0.40343636544345207</v>
      </c>
      <c r="I28" s="189">
        <f t="shared" ca="1" si="0"/>
        <v>-0.10695663201673554</v>
      </c>
      <c r="J28" s="183">
        <f t="shared" ca="1" si="4"/>
        <v>4.1472674597610448E-4</v>
      </c>
      <c r="K28" s="153">
        <f t="shared" ca="1" si="5"/>
        <v>4.1472674597610448E-4</v>
      </c>
      <c r="L28" s="196">
        <f t="shared" ca="1" si="1"/>
        <v>3.8625453822619636E-3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1.9152661409287735E-3</v>
      </c>
      <c r="G29" s="154">
        <v>-2.7289921139316053E-2</v>
      </c>
      <c r="H29" s="174">
        <f t="shared" ca="1" si="3"/>
        <v>0.95173902543319966</v>
      </c>
      <c r="I29" s="189">
        <f t="shared" ca="1" si="0"/>
        <v>-2.7783038034500995E-2</v>
      </c>
      <c r="J29" s="183">
        <f t="shared" ca="1" si="4"/>
        <v>-4.9311689518494184E-4</v>
      </c>
      <c r="K29" s="153">
        <f t="shared" ca="1" si="5"/>
        <v>4.9311689518494184E-4</v>
      </c>
      <c r="L29" s="196">
        <f t="shared" ca="1" si="1"/>
        <v>1.8069561017328043E-2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1.9286044820499995E-3</v>
      </c>
      <c r="G30" s="154">
        <v>-2.9290672307499932E-2</v>
      </c>
      <c r="H30" s="174">
        <f t="shared" ca="1" si="3"/>
        <v>9.2865668047713457E-2</v>
      </c>
      <c r="I30" s="189">
        <f t="shared" ca="1" si="0"/>
        <v>-2.8813662775406038E-2</v>
      </c>
      <c r="J30" s="183">
        <f t="shared" ca="1" si="4"/>
        <v>4.7700953209389371E-4</v>
      </c>
      <c r="K30" s="153">
        <f t="shared" ca="1" si="5"/>
        <v>4.7700953209389371E-4</v>
      </c>
      <c r="L30" s="196">
        <f t="shared" ca="1" si="1"/>
        <v>1.6285373278091486E-2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1.8038627264970186E-3</v>
      </c>
      <c r="G31" s="154">
        <v>-1.0579408974552784E-2</v>
      </c>
      <c r="H31" s="174">
        <f t="shared" ca="1" si="3"/>
        <v>0.25470274243095647</v>
      </c>
      <c r="I31" s="189">
        <f t="shared" ca="1" si="0"/>
        <v>-1.0475604974226419E-2</v>
      </c>
      <c r="J31" s="183">
        <f t="shared" ca="1" si="4"/>
        <v>1.0380400032636468E-4</v>
      </c>
      <c r="K31" s="153">
        <f t="shared" ca="1" si="5"/>
        <v>1.0380400032636468E-4</v>
      </c>
      <c r="L31" s="196">
        <f t="shared" ca="1" si="1"/>
        <v>9.8118903027617117E-3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1.8150276396431391E-3</v>
      </c>
      <c r="G32" s="154">
        <v>1.2254145946470896E-2</v>
      </c>
      <c r="H32" s="174">
        <f t="shared" ca="1" si="3"/>
        <v>7.2842558300650562E-2</v>
      </c>
      <c r="I32" s="189">
        <f t="shared" ca="1" si="0"/>
        <v>1.2044767961162698E-2</v>
      </c>
      <c r="J32" s="183">
        <f t="shared" ca="1" si="4"/>
        <v>-2.0937798530819805E-4</v>
      </c>
      <c r="K32" s="153">
        <f t="shared" ca="1" si="5"/>
        <v>2.0937798530819805E-4</v>
      </c>
      <c r="L32" s="196">
        <f t="shared" ca="1" si="1"/>
        <v>1.7086297667973947E-2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1.8456070605189321E-3</v>
      </c>
      <c r="G33" s="154">
        <v>1.6841059077839837E-2</v>
      </c>
      <c r="H33" s="174">
        <f t="shared" ca="1" si="3"/>
        <v>0.99402175647060531</v>
      </c>
      <c r="I33" s="189">
        <f t="shared" ca="1" si="0"/>
        <v>1.7173853061298226E-2</v>
      </c>
      <c r="J33" s="183">
        <f t="shared" ca="1" si="4"/>
        <v>3.3279398345838901E-4</v>
      </c>
      <c r="K33" s="153">
        <f t="shared" ca="1" si="5"/>
        <v>3.3279398345838901E-4</v>
      </c>
      <c r="L33" s="196">
        <f t="shared" ca="1" si="1"/>
        <v>1.9760870258824347E-2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2.2836030092126644E-3</v>
      </c>
      <c r="G34" s="154">
        <v>-8.2540451381899693E-2</v>
      </c>
      <c r="H34" s="174">
        <f t="shared" ca="1" si="3"/>
        <v>6.5442904208933061E-2</v>
      </c>
      <c r="I34" s="189">
        <f t="shared" ca="1" si="0"/>
        <v>-8.1105709828387607E-2</v>
      </c>
      <c r="J34" s="183">
        <f t="shared" ca="1" si="4"/>
        <v>1.4347415535120867E-3</v>
      </c>
      <c r="K34" s="153">
        <f t="shared" ca="1" si="5"/>
        <v>1.4347415535120867E-3</v>
      </c>
      <c r="L34" s="196">
        <f t="shared" ca="1" si="1"/>
        <v>1.7382283831642715E-2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2.2905070305225387E-3</v>
      </c>
      <c r="G35" s="154">
        <v>8.3576054578380798E-2</v>
      </c>
      <c r="H35" s="174">
        <f t="shared" ca="1" si="3"/>
        <v>0.63550153138841847</v>
      </c>
      <c r="I35" s="189">
        <f t="shared" ca="1" si="0"/>
        <v>8.4029041913691718E-2</v>
      </c>
      <c r="J35" s="183">
        <f t="shared" ca="1" si="4"/>
        <v>4.5298733531091984E-4</v>
      </c>
      <c r="K35" s="153">
        <f t="shared" ca="1" si="5"/>
        <v>4.5298733531091984E-4</v>
      </c>
      <c r="L35" s="196">
        <f t="shared" ca="1" si="1"/>
        <v>5.4200612555369088E-3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2.1499217189874537E-3</v>
      </c>
      <c r="G36" s="154">
        <v>6.2488257848118067E-2</v>
      </c>
      <c r="H36" s="174">
        <f t="shared" ca="1" si="3"/>
        <v>0.70451350785574773</v>
      </c>
      <c r="I36" s="189">
        <f t="shared" ca="1" si="0"/>
        <v>6.2999445560610587E-2</v>
      </c>
      <c r="J36" s="183">
        <f t="shared" ca="1" si="4"/>
        <v>5.111877124925196E-4</v>
      </c>
      <c r="K36" s="153">
        <f t="shared" ca="1" si="5"/>
        <v>5.111877124925196E-4</v>
      </c>
      <c r="L36" s="196">
        <f t="shared" ca="1" si="1"/>
        <v>8.1805403142298488E-3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2.0273338193107946E-3</v>
      </c>
      <c r="G37" s="154">
        <v>4.4100072896619213E-2</v>
      </c>
      <c r="H37" s="174">
        <f t="shared" ca="1" si="3"/>
        <v>1.7269346547170716E-3</v>
      </c>
      <c r="I37" s="189">
        <f t="shared" ca="1" si="0"/>
        <v>4.3221117756453258E-2</v>
      </c>
      <c r="J37" s="183">
        <f t="shared" ca="1" si="4"/>
        <v>-8.7895514016595594E-4</v>
      </c>
      <c r="K37" s="153">
        <f t="shared" ca="1" si="5"/>
        <v>8.7895514016595594E-4</v>
      </c>
      <c r="L37" s="196">
        <f t="shared" ca="1" si="1"/>
        <v>1.9930922613811328E-2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1.7391333987544354E-3</v>
      </c>
      <c r="G38" s="154">
        <v>-8.7000981316531778E-4</v>
      </c>
      <c r="H38" s="174">
        <f t="shared" ca="1" si="3"/>
        <v>0.19233021144831208</v>
      </c>
      <c r="I38" s="189">
        <f t="shared" ca="1" si="0"/>
        <v>-8.5930278375513918E-4</v>
      </c>
      <c r="J38" s="183">
        <f t="shared" ca="1" si="4"/>
        <v>1.0707029410178602E-5</v>
      </c>
      <c r="K38" s="153">
        <f t="shared" ca="1" si="5"/>
        <v>1.0707029410178602E-5</v>
      </c>
      <c r="L38" s="196">
        <f t="shared" ca="1" si="1"/>
        <v>1.2306791542067435E-2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3.4450437560587959E-3</v>
      </c>
      <c r="G39" s="154">
        <v>-0.25675656340881936</v>
      </c>
      <c r="H39" s="174">
        <f t="shared" ca="1" si="3"/>
        <v>0.81326364537238205</v>
      </c>
      <c r="I39" s="189">
        <f t="shared" ca="1" si="0"/>
        <v>-0.25997386328988864</v>
      </c>
      <c r="J39" s="183">
        <f t="shared" ca="1" si="4"/>
        <v>-3.2172998810692799E-3</v>
      </c>
      <c r="K39" s="153">
        <f t="shared" ca="1" si="5"/>
        <v>3.2172998810692799E-3</v>
      </c>
      <c r="L39" s="196">
        <f t="shared" ca="1" si="1"/>
        <v>1.2530545814895296E-2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2.6253249769150524E-3</v>
      </c>
      <c r="G40" s="154">
        <v>-0.13379874653725787</v>
      </c>
      <c r="H40" s="174">
        <f t="shared" ca="1" si="3"/>
        <v>0.18249787124354533</v>
      </c>
      <c r="I40" s="189">
        <f t="shared" ca="1" si="0"/>
        <v>-0.13209949106323687</v>
      </c>
      <c r="J40" s="183">
        <f t="shared" ca="1" si="4"/>
        <v>1.6992554740209997E-3</v>
      </c>
      <c r="K40" s="153">
        <f t="shared" ca="1" si="5"/>
        <v>1.6992554740209997E-3</v>
      </c>
      <c r="L40" s="196">
        <f t="shared" ca="1" si="1"/>
        <v>1.2700085150258276E-2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2.8782495740022431E-3</v>
      </c>
      <c r="G41" s="154">
        <v>0.17173743610033654</v>
      </c>
      <c r="H41" s="174">
        <f t="shared" ca="1" si="3"/>
        <v>0.17678491838381649</v>
      </c>
      <c r="I41" s="189">
        <f t="shared" ca="1" si="0"/>
        <v>0.16951711092330754</v>
      </c>
      <c r="J41" s="183">
        <f t="shared" ca="1" si="4"/>
        <v>-2.2203251770289978E-3</v>
      </c>
      <c r="K41" s="153">
        <f t="shared" ca="1" si="5"/>
        <v>2.2203251770289978E-3</v>
      </c>
      <c r="L41" s="196">
        <f t="shared" ca="1" si="1"/>
        <v>1.2928603264647473E-2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2.0386666795090803E-3</v>
      </c>
      <c r="G42" s="154">
        <v>-4.5800001926362022E-2</v>
      </c>
      <c r="H42" s="174">
        <f t="shared" ca="1" si="3"/>
        <v>0.24034363013499638</v>
      </c>
      <c r="I42" s="189">
        <f t="shared" ca="1" si="0"/>
        <v>-4.5324311436761647E-2</v>
      </c>
      <c r="J42" s="183">
        <f t="shared" ca="1" si="4"/>
        <v>4.7569048960037497E-4</v>
      </c>
      <c r="K42" s="153">
        <f t="shared" ca="1" si="5"/>
        <v>4.7569048960037497E-4</v>
      </c>
      <c r="L42" s="196">
        <f t="shared" ca="1" si="1"/>
        <v>1.0386254794600178E-2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1.8489025497987963E-3</v>
      </c>
      <c r="G43" s="177">
        <v>-1.7335382469819471E-2</v>
      </c>
      <c r="H43" s="178">
        <f t="shared" ca="1" si="3"/>
        <v>0.78138044682223629</v>
      </c>
      <c r="I43" s="194">
        <f t="shared" ca="1" si="0"/>
        <v>-1.7530495976427158E-2</v>
      </c>
      <c r="J43" s="187">
        <f t="shared" ca="1" si="4"/>
        <v>-1.9511350660768659E-4</v>
      </c>
      <c r="K43" s="184">
        <f t="shared" ca="1" si="5"/>
        <v>1.9511350660768659E-4</v>
      </c>
      <c r="L43" s="197">
        <f t="shared" ca="1" si="1"/>
        <v>1.1255217872889451E-2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17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978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5.8028134143370243E-3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9.3022579810119865E-3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7.9723858724644481E-3</v>
      </c>
      <c r="G5" s="185">
        <v>0.93585788086966737</v>
      </c>
      <c r="H5" s="186">
        <f ca="1">RAND()</f>
        <v>0.16578304288241752</v>
      </c>
      <c r="I5" s="188">
        <f t="shared" ref="I5:I43" ca="1" si="0">G5*($I$2+H5*($I$3-$I$2))</f>
        <v>0.92334669794011659</v>
      </c>
      <c r="J5" s="181">
        <f ca="1">(I5-G5)</f>
        <v>-1.2511182929550779E-2</v>
      </c>
      <c r="K5" s="182">
        <f ca="1">ABS(I5-G5)</f>
        <v>1.2511182929550779E-2</v>
      </c>
      <c r="L5" s="195">
        <f t="shared" ref="L5:L43" ca="1" si="1">K5/ABS(G5)</f>
        <v>1.336867828470331E-2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5.5145459223660638E-3</v>
      </c>
      <c r="G6" s="154">
        <v>0.56718188835490946</v>
      </c>
      <c r="H6" s="174">
        <f t="shared" ref="H6:H43" ca="1" si="3">RAND()</f>
        <v>4.8373991795362725E-2</v>
      </c>
      <c r="I6" s="189">
        <f t="shared" ca="1" si="0"/>
        <v>0.55693572466836161</v>
      </c>
      <c r="J6" s="183">
        <f t="shared" ref="J6:J43" ca="1" si="4">(I6-G6)</f>
        <v>-1.0246163686547849E-2</v>
      </c>
      <c r="K6" s="153">
        <f t="shared" ref="K6:K43" ca="1" si="5">ABS(I6-G6)</f>
        <v>1.0246163686547849E-2</v>
      </c>
      <c r="L6" s="196">
        <f t="shared" ca="1" si="1"/>
        <v>1.8065040328185508E-2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4.2655297388379428E-3</v>
      </c>
      <c r="G7" s="154">
        <v>0.37982946082569136</v>
      </c>
      <c r="H7" s="174">
        <f t="shared" ca="1" si="3"/>
        <v>0.68028370927041282</v>
      </c>
      <c r="I7" s="189">
        <f t="shared" ca="1" si="0"/>
        <v>0.38256854338920482</v>
      </c>
      <c r="J7" s="183">
        <f t="shared" ca="1" si="4"/>
        <v>2.7390825635134619E-3</v>
      </c>
      <c r="K7" s="153">
        <f t="shared" ca="1" si="5"/>
        <v>2.7390825635134619E-3</v>
      </c>
      <c r="L7" s="196">
        <f t="shared" ca="1" si="1"/>
        <v>7.2113483708165079E-3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4.4621689878793893E-3</v>
      </c>
      <c r="G8" s="154">
        <v>0.40932534818190847</v>
      </c>
      <c r="H8" s="174">
        <f t="shared" ca="1" si="3"/>
        <v>0.55557438547333649</v>
      </c>
      <c r="I8" s="189">
        <f t="shared" ca="1" si="0"/>
        <v>0.41023526836926327</v>
      </c>
      <c r="J8" s="183">
        <f t="shared" ca="1" si="4"/>
        <v>9.0992018735480684E-4</v>
      </c>
      <c r="K8" s="153">
        <f t="shared" ca="1" si="5"/>
        <v>9.0992018735480684E-4</v>
      </c>
      <c r="L8" s="196">
        <f t="shared" ca="1" si="1"/>
        <v>2.2229754189335687E-3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3.1566874457251309E-3</v>
      </c>
      <c r="G9" s="154">
        <v>0.21350311685876966</v>
      </c>
      <c r="H9" s="174">
        <f t="shared" ca="1" si="3"/>
        <v>0.25028511562595579</v>
      </c>
      <c r="I9" s="189">
        <f t="shared" ca="1" si="0"/>
        <v>0.21137052061317424</v>
      </c>
      <c r="J9" s="183">
        <f t="shared" ca="1" si="4"/>
        <v>-2.1325962455954195E-3</v>
      </c>
      <c r="K9" s="153">
        <f t="shared" ca="1" si="5"/>
        <v>2.1325962455954195E-3</v>
      </c>
      <c r="L9" s="196">
        <f t="shared" ca="1" si="1"/>
        <v>9.988595374961726E-3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4.3204658867918438E-3</v>
      </c>
      <c r="G10" s="154">
        <v>-0.38806988301877654</v>
      </c>
      <c r="H10" s="174">
        <f t="shared" ca="1" si="3"/>
        <v>0.63775280897867714</v>
      </c>
      <c r="I10" s="189">
        <f t="shared" ca="1" si="0"/>
        <v>-0.39020819167741105</v>
      </c>
      <c r="J10" s="183">
        <f t="shared" ca="1" si="4"/>
        <v>-2.1383086586345135E-3</v>
      </c>
      <c r="K10" s="153">
        <f t="shared" ca="1" si="5"/>
        <v>2.1383086586345135E-3</v>
      </c>
      <c r="L10" s="196">
        <f t="shared" ca="1" si="1"/>
        <v>5.5101123591470577E-3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1.9752281169817866E-3</v>
      </c>
      <c r="G11" s="154">
        <v>3.6284217547267961E-2</v>
      </c>
      <c r="H11" s="174">
        <f t="shared" ca="1" si="3"/>
        <v>0.40575930747684774</v>
      </c>
      <c r="I11" s="189">
        <f t="shared" ca="1" si="0"/>
        <v>3.6147439555695354E-2</v>
      </c>
      <c r="J11" s="183">
        <f t="shared" ca="1" si="4"/>
        <v>-1.3677799157260639E-4</v>
      </c>
      <c r="K11" s="153">
        <f t="shared" ca="1" si="5"/>
        <v>1.3677799157260639E-4</v>
      </c>
      <c r="L11" s="196">
        <f t="shared" ca="1" si="1"/>
        <v>3.7696277009259959E-3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2.6665112459887726E-3</v>
      </c>
      <c r="G12" s="154">
        <v>0.13997668689831588</v>
      </c>
      <c r="H12" s="174">
        <f t="shared" ca="1" si="3"/>
        <v>0.95442623625539336</v>
      </c>
      <c r="I12" s="189">
        <f t="shared" ca="1" si="0"/>
        <v>0.14252105005794394</v>
      </c>
      <c r="J12" s="183">
        <f t="shared" ca="1" si="4"/>
        <v>2.5443631596280547E-3</v>
      </c>
      <c r="K12" s="153">
        <f t="shared" ca="1" si="5"/>
        <v>2.5443631596280547E-3</v>
      </c>
      <c r="L12" s="196">
        <f t="shared" ca="1" si="1"/>
        <v>1.8177049450215747E-2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2.9469290307794216E-3</v>
      </c>
      <c r="G13" s="154">
        <v>0.18203935461691323</v>
      </c>
      <c r="H13" s="174">
        <f t="shared" ca="1" si="3"/>
        <v>0.52528368054488606</v>
      </c>
      <c r="I13" s="189">
        <f t="shared" ca="1" si="0"/>
        <v>0.18222345961246247</v>
      </c>
      <c r="J13" s="183">
        <f t="shared" ca="1" si="4"/>
        <v>1.8410499554924464E-4</v>
      </c>
      <c r="K13" s="153">
        <f t="shared" ca="1" si="5"/>
        <v>1.8410499554924464E-4</v>
      </c>
      <c r="L13" s="196">
        <f t="shared" ca="1" si="1"/>
        <v>1.0113472217954101E-3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2.4526666032152222E-3</v>
      </c>
      <c r="G14" s="154">
        <v>0.10789999048228337</v>
      </c>
      <c r="H14" s="174">
        <f t="shared" ca="1" si="3"/>
        <v>0.4866653097228073</v>
      </c>
      <c r="I14" s="189">
        <f t="shared" ca="1" si="0"/>
        <v>0.10784243796412364</v>
      </c>
      <c r="J14" s="183">
        <f t="shared" ca="1" si="4"/>
        <v>-5.7552518159725841E-5</v>
      </c>
      <c r="K14" s="153">
        <f t="shared" ca="1" si="5"/>
        <v>5.7552518159725841E-5</v>
      </c>
      <c r="L14" s="196">
        <f t="shared" ca="1" si="1"/>
        <v>5.3338761108765505E-4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2.4526666032152222E-3</v>
      </c>
      <c r="G15" s="154">
        <v>-0.10789999048228337</v>
      </c>
      <c r="H15" s="174">
        <f t="shared" ca="1" si="3"/>
        <v>0.34342938044982008</v>
      </c>
      <c r="I15" s="189">
        <f t="shared" ca="1" si="0"/>
        <v>-0.10722423174791258</v>
      </c>
      <c r="J15" s="183">
        <f t="shared" ca="1" si="4"/>
        <v>6.7575873437078493E-4</v>
      </c>
      <c r="K15" s="153">
        <f t="shared" ca="1" si="5"/>
        <v>6.7575873437078493E-4</v>
      </c>
      <c r="L15" s="196">
        <f t="shared" ca="1" si="1"/>
        <v>6.262824782007197E-3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3.0410738790190698E-3</v>
      </c>
      <c r="G16" s="154">
        <v>0.19616108185286052</v>
      </c>
      <c r="H16" s="174">
        <f t="shared" ca="1" si="3"/>
        <v>0.70569027659587313</v>
      </c>
      <c r="I16" s="189">
        <f t="shared" ca="1" si="0"/>
        <v>0.19777501894020694</v>
      </c>
      <c r="J16" s="183">
        <f t="shared" ca="1" si="4"/>
        <v>1.6139370873464176E-3</v>
      </c>
      <c r="K16" s="153">
        <f t="shared" ca="1" si="5"/>
        <v>1.6139370873464176E-3</v>
      </c>
      <c r="L16" s="196">
        <f t="shared" ca="1" si="1"/>
        <v>8.227611063834895E-3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3.1504537276460052E-3</v>
      </c>
      <c r="G17" s="154">
        <v>0.2125680591469008</v>
      </c>
      <c r="H17" s="174">
        <f t="shared" ca="1" si="3"/>
        <v>0.78454011891842068</v>
      </c>
      <c r="I17" s="189">
        <f t="shared" ca="1" si="0"/>
        <v>0.21498742478001748</v>
      </c>
      <c r="J17" s="183">
        <f t="shared" ca="1" si="4"/>
        <v>2.4193656331166769E-3</v>
      </c>
      <c r="K17" s="153">
        <f t="shared" ca="1" si="5"/>
        <v>2.4193656331166769E-3</v>
      </c>
      <c r="L17" s="196">
        <f t="shared" ca="1" si="1"/>
        <v>1.1381604756736805E-2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2.0410204516433856E-3</v>
      </c>
      <c r="G18" s="154">
        <v>-4.6153067746507848E-2</v>
      </c>
      <c r="H18" s="174">
        <f t="shared" ca="1" si="3"/>
        <v>0.86546314485884046</v>
      </c>
      <c r="I18" s="189">
        <f t="shared" ca="1" si="0"/>
        <v>-4.6827757557848723E-2</v>
      </c>
      <c r="J18" s="183">
        <f t="shared" ca="1" si="4"/>
        <v>-6.7468981134087558E-4</v>
      </c>
      <c r="K18" s="153">
        <f t="shared" ca="1" si="5"/>
        <v>6.7468981134087558E-4</v>
      </c>
      <c r="L18" s="196">
        <f t="shared" ca="1" si="1"/>
        <v>1.4618525794353632E-2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3.9939994565094082E-3</v>
      </c>
      <c r="G19" s="154">
        <v>-0.33909991847641119</v>
      </c>
      <c r="H19" s="174">
        <f t="shared" ca="1" si="3"/>
        <v>2.2333125044622371E-3</v>
      </c>
      <c r="I19" s="189">
        <f t="shared" ca="1" si="0"/>
        <v>-0.33234821275041077</v>
      </c>
      <c r="J19" s="183">
        <f t="shared" ca="1" si="4"/>
        <v>6.7517057260004232E-3</v>
      </c>
      <c r="K19" s="153">
        <f t="shared" ca="1" si="5"/>
        <v>6.7517057260004232E-3</v>
      </c>
      <c r="L19" s="196">
        <f t="shared" ca="1" si="1"/>
        <v>1.9910667499821566E-2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3.3740033089698467E-3</v>
      </c>
      <c r="G20" s="154">
        <v>-0.24610049634547704</v>
      </c>
      <c r="H20" s="174">
        <f t="shared" ca="1" si="3"/>
        <v>0.15563543860198359</v>
      </c>
      <c r="I20" s="189">
        <f t="shared" ca="1" si="0"/>
        <v>-0.24271056476612327</v>
      </c>
      <c r="J20" s="183">
        <f t="shared" ca="1" si="4"/>
        <v>3.3899315793537721E-3</v>
      </c>
      <c r="K20" s="153">
        <f t="shared" ca="1" si="5"/>
        <v>3.3899315793537721E-3</v>
      </c>
      <c r="L20" s="196">
        <f t="shared" ca="1" si="1"/>
        <v>1.3774582455920651E-2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2.4413286691422746E-3</v>
      </c>
      <c r="G21" s="154">
        <v>-0.10619930037134118</v>
      </c>
      <c r="H21" s="174">
        <f t="shared" ca="1" si="3"/>
        <v>0.3695828423449411</v>
      </c>
      <c r="I21" s="189">
        <f t="shared" ca="1" si="0"/>
        <v>-0.10564529193536573</v>
      </c>
      <c r="J21" s="183">
        <f t="shared" ca="1" si="4"/>
        <v>5.5400843597544491E-4</v>
      </c>
      <c r="K21" s="153">
        <f t="shared" ca="1" si="5"/>
        <v>5.5400843597544491E-4</v>
      </c>
      <c r="L21" s="196">
        <f t="shared" ca="1" si="1"/>
        <v>5.2166863062023429E-3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3.1859997536011057E-3</v>
      </c>
      <c r="G22" s="154">
        <v>-0.2178999630401659</v>
      </c>
      <c r="H22" s="174">
        <f t="shared" ca="1" si="3"/>
        <v>0.26564350903145351</v>
      </c>
      <c r="I22" s="189">
        <f t="shared" ca="1" si="0"/>
        <v>-0.21585731221135512</v>
      </c>
      <c r="J22" s="183">
        <f t="shared" ca="1" si="4"/>
        <v>2.042650828810777E-3</v>
      </c>
      <c r="K22" s="153">
        <f t="shared" ca="1" si="5"/>
        <v>2.042650828810777E-3</v>
      </c>
      <c r="L22" s="196">
        <f t="shared" ca="1" si="1"/>
        <v>9.3742596387418903E-3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2.0574767092009353E-3</v>
      </c>
      <c r="G23" s="154">
        <v>-4.8621506380140289E-2</v>
      </c>
      <c r="H23" s="174">
        <f t="shared" ca="1" si="3"/>
        <v>0.98537988525851949</v>
      </c>
      <c r="I23" s="189">
        <f t="shared" ca="1" si="0"/>
        <v>-4.9565502427655846E-2</v>
      </c>
      <c r="J23" s="183">
        <f t="shared" ca="1" si="4"/>
        <v>-9.4399604751555649E-4</v>
      </c>
      <c r="K23" s="153">
        <f t="shared" ca="1" si="5"/>
        <v>9.4399604751555649E-4</v>
      </c>
      <c r="L23" s="196">
        <f t="shared" ca="1" si="1"/>
        <v>1.9415195410340817E-2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0.50346637476636558</v>
      </c>
      <c r="I24" s="189">
        <f t="shared" ca="1" si="0"/>
        <v>1.060146974290094</v>
      </c>
      <c r="J24" s="183">
        <f t="shared" ca="1" si="4"/>
        <v>1.4697429009391527E-4</v>
      </c>
      <c r="K24" s="153">
        <f t="shared" ca="1" si="5"/>
        <v>1.4697429009391527E-4</v>
      </c>
      <c r="L24" s="196">
        <f t="shared" ca="1" si="1"/>
        <v>1.3865499065463704E-4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2.0255237696695512E-3</v>
      </c>
      <c r="G25" s="154">
        <v>-4.3828565450432677E-2</v>
      </c>
      <c r="H25" s="174">
        <f t="shared" ca="1" si="3"/>
        <v>0.2178556494192545</v>
      </c>
      <c r="I25" s="189">
        <f t="shared" ca="1" si="0"/>
        <v>-4.3333926164996754E-2</v>
      </c>
      <c r="J25" s="183">
        <f t="shared" ca="1" si="4"/>
        <v>4.94639285435923E-4</v>
      </c>
      <c r="K25" s="153">
        <f t="shared" ca="1" si="5"/>
        <v>4.94639285435923E-4</v>
      </c>
      <c r="L25" s="196">
        <f t="shared" ca="1" si="1"/>
        <v>1.1285774023229864E-2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2.1426877383696912E-3</v>
      </c>
      <c r="G26" s="154">
        <v>6.1403160755453712E-2</v>
      </c>
      <c r="H26" s="174">
        <f t="shared" ca="1" si="3"/>
        <v>0.68853080901345498</v>
      </c>
      <c r="I26" s="189">
        <f t="shared" ca="1" si="0"/>
        <v>6.1866216258382067E-2</v>
      </c>
      <c r="J26" s="183">
        <f t="shared" ca="1" si="4"/>
        <v>4.6305550292835562E-4</v>
      </c>
      <c r="K26" s="153">
        <f t="shared" ca="1" si="5"/>
        <v>4.6305550292835562E-4</v>
      </c>
      <c r="L26" s="196">
        <f t="shared" ca="1" si="1"/>
        <v>7.5412323605381819E-3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2.2832189176516253E-3</v>
      </c>
      <c r="G27" s="154">
        <v>8.2482837647743779E-2</v>
      </c>
      <c r="H27" s="174">
        <f t="shared" ca="1" si="3"/>
        <v>0.28566005127440008</v>
      </c>
      <c r="I27" s="189">
        <f t="shared" ca="1" si="0"/>
        <v>8.1775662960057408E-2</v>
      </c>
      <c r="J27" s="183">
        <f t="shared" ca="1" si="4"/>
        <v>-7.0717468768637104E-4</v>
      </c>
      <c r="K27" s="153">
        <f t="shared" ca="1" si="5"/>
        <v>7.0717468768637104E-4</v>
      </c>
      <c r="L27" s="196">
        <f t="shared" ca="1" si="1"/>
        <v>8.573597949023945E-3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2.353499977311979E-3</v>
      </c>
      <c r="G28" s="154">
        <v>-9.3024996596796861E-2</v>
      </c>
      <c r="H28" s="174">
        <f t="shared" ca="1" si="3"/>
        <v>0.44837083778813924</v>
      </c>
      <c r="I28" s="189">
        <f t="shared" ca="1" si="0"/>
        <v>-9.283288449123471E-2</v>
      </c>
      <c r="J28" s="183">
        <f t="shared" ca="1" si="4"/>
        <v>1.9211210556215053E-4</v>
      </c>
      <c r="K28" s="153">
        <f t="shared" ca="1" si="5"/>
        <v>1.9211210556215053E-4</v>
      </c>
      <c r="L28" s="196">
        <f t="shared" ca="1" si="1"/>
        <v>2.0651664884744057E-3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1.7661773958628326E-3</v>
      </c>
      <c r="G29" s="154">
        <v>-4.9266093794249066E-3</v>
      </c>
      <c r="H29" s="174">
        <f t="shared" ca="1" si="3"/>
        <v>0.3657335496773837</v>
      </c>
      <c r="I29" s="189">
        <f t="shared" ca="1" si="0"/>
        <v>-4.9001502452848469E-3</v>
      </c>
      <c r="J29" s="183">
        <f t="shared" ca="1" si="4"/>
        <v>2.6459134140059681E-5</v>
      </c>
      <c r="K29" s="153">
        <f t="shared" ca="1" si="5"/>
        <v>2.6459134140059681E-5</v>
      </c>
      <c r="L29" s="196">
        <f t="shared" ca="1" si="1"/>
        <v>5.3706580129046708E-3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1.9473801458647297E-3</v>
      </c>
      <c r="G30" s="154">
        <v>-3.2107021879709485E-2</v>
      </c>
      <c r="H30" s="174">
        <f t="shared" ca="1" si="3"/>
        <v>0.19642446872288133</v>
      </c>
      <c r="I30" s="189">
        <f t="shared" ca="1" si="0"/>
        <v>-3.1717145630715128E-2</v>
      </c>
      <c r="J30" s="183">
        <f t="shared" ca="1" si="4"/>
        <v>3.8987624899435719E-4</v>
      </c>
      <c r="K30" s="153">
        <f t="shared" ca="1" si="5"/>
        <v>3.8987624899435719E-4</v>
      </c>
      <c r="L30" s="196">
        <f t="shared" ca="1" si="1"/>
        <v>1.2143021251084808E-2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2.1121848128931786E-3</v>
      </c>
      <c r="G31" s="154">
        <v>5.6827721933976783E-2</v>
      </c>
      <c r="H31" s="174">
        <f t="shared" ca="1" si="3"/>
        <v>2.4396150749494638E-2</v>
      </c>
      <c r="I31" s="189">
        <f t="shared" ca="1" si="0"/>
        <v>5.5746622602139313E-2</v>
      </c>
      <c r="J31" s="183">
        <f t="shared" ca="1" si="4"/>
        <v>-1.0810993318374693E-3</v>
      </c>
      <c r="K31" s="153">
        <f t="shared" ca="1" si="5"/>
        <v>1.0810993318374693E-3</v>
      </c>
      <c r="L31" s="196">
        <f t="shared" ca="1" si="1"/>
        <v>1.9024153970020215E-2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2.1122412688972161E-3</v>
      </c>
      <c r="G32" s="154">
        <v>5.6836190334582426E-2</v>
      </c>
      <c r="H32" s="174">
        <f t="shared" ca="1" si="3"/>
        <v>0.63138914228335119</v>
      </c>
      <c r="I32" s="189">
        <f t="shared" ca="1" si="0"/>
        <v>5.7134896666530988E-2</v>
      </c>
      <c r="J32" s="183">
        <f t="shared" ca="1" si="4"/>
        <v>2.9870633194856167E-4</v>
      </c>
      <c r="K32" s="153">
        <f t="shared" ca="1" si="5"/>
        <v>2.9870633194856167E-4</v>
      </c>
      <c r="L32" s="196">
        <f t="shared" ca="1" si="1"/>
        <v>5.2555656913340206E-3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2.2281867439286483E-3</v>
      </c>
      <c r="G33" s="154">
        <v>7.422801158929726E-2</v>
      </c>
      <c r="H33" s="174">
        <f t="shared" ca="1" si="3"/>
        <v>0.84201491207993107</v>
      </c>
      <c r="I33" s="189">
        <f t="shared" ca="1" si="0"/>
        <v>7.5243495063600521E-2</v>
      </c>
      <c r="J33" s="183">
        <f t="shared" ca="1" si="4"/>
        <v>1.0154834743032609E-3</v>
      </c>
      <c r="K33" s="153">
        <f t="shared" ca="1" si="5"/>
        <v>1.0154834743032609E-3</v>
      </c>
      <c r="L33" s="196">
        <f t="shared" ca="1" si="1"/>
        <v>1.3680596483197197E-2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2.8391314624828484E-3</v>
      </c>
      <c r="G34" s="154">
        <v>-0.16586971937242723</v>
      </c>
      <c r="H34" s="174">
        <f t="shared" ca="1" si="3"/>
        <v>0.11662728926941823</v>
      </c>
      <c r="I34" s="189">
        <f t="shared" ca="1" si="0"/>
        <v>-0.16332612241467009</v>
      </c>
      <c r="J34" s="183">
        <f t="shared" ca="1" si="4"/>
        <v>2.5435969577571327E-3</v>
      </c>
      <c r="K34" s="153">
        <f t="shared" ca="1" si="5"/>
        <v>2.5435969577571327E-3</v>
      </c>
      <c r="L34" s="196">
        <f t="shared" ca="1" si="1"/>
        <v>1.5334908429223271E-2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2.8798737353590686E-3</v>
      </c>
      <c r="G35" s="154">
        <v>0.17198106030386029</v>
      </c>
      <c r="H35" s="174">
        <f t="shared" ca="1" si="3"/>
        <v>0.28261446155582515</v>
      </c>
      <c r="I35" s="189">
        <f t="shared" ca="1" si="0"/>
        <v>0.17048561248800609</v>
      </c>
      <c r="J35" s="183">
        <f t="shared" ca="1" si="4"/>
        <v>-1.4954478158542006E-3</v>
      </c>
      <c r="K35" s="153">
        <f t="shared" ca="1" si="5"/>
        <v>1.4954478158542006E-3</v>
      </c>
      <c r="L35" s="196">
        <f t="shared" ca="1" si="1"/>
        <v>8.6954215377670497E-3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2.3663869013177568E-3</v>
      </c>
      <c r="G36" s="154">
        <v>9.4958035197663548E-2</v>
      </c>
      <c r="H36" s="174">
        <f t="shared" ca="1" si="3"/>
        <v>0.45942046923075253</v>
      </c>
      <c r="I36" s="189">
        <f t="shared" ca="1" si="0"/>
        <v>9.4803901097219923E-2</v>
      </c>
      <c r="J36" s="183">
        <f t="shared" ca="1" si="4"/>
        <v>-1.5413410044362585E-4</v>
      </c>
      <c r="K36" s="153">
        <f t="shared" ca="1" si="5"/>
        <v>1.5413410044362585E-4</v>
      </c>
      <c r="L36" s="196">
        <f t="shared" ca="1" si="1"/>
        <v>1.6231812307698037E-3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2.1340908821479571E-3</v>
      </c>
      <c r="G37" s="154">
        <v>6.0113632322193578E-2</v>
      </c>
      <c r="H37" s="174">
        <f t="shared" ca="1" si="3"/>
        <v>0.32879931465502221</v>
      </c>
      <c r="I37" s="189">
        <f t="shared" ca="1" si="0"/>
        <v>5.9701972520108157E-2</v>
      </c>
      <c r="J37" s="183">
        <f t="shared" ca="1" si="4"/>
        <v>-4.1165980208542063E-4</v>
      </c>
      <c r="K37" s="153">
        <f t="shared" ca="1" si="5"/>
        <v>4.1165980208542063E-4</v>
      </c>
      <c r="L37" s="196">
        <f t="shared" ca="1" si="1"/>
        <v>6.8480274137990892E-3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1.7564892554034802E-3</v>
      </c>
      <c r="G38" s="154">
        <v>3.4733883105220187E-3</v>
      </c>
      <c r="H38" s="174">
        <f t="shared" ca="1" si="3"/>
        <v>0.6970976485258753</v>
      </c>
      <c r="I38" s="189">
        <f t="shared" ca="1" si="0"/>
        <v>3.5007721772588644E-3</v>
      </c>
      <c r="J38" s="183">
        <f t="shared" ca="1" si="4"/>
        <v>2.7383866736845671E-5</v>
      </c>
      <c r="K38" s="153">
        <f t="shared" ca="1" si="5"/>
        <v>2.7383866736845671E-5</v>
      </c>
      <c r="L38" s="196">
        <f t="shared" ca="1" si="1"/>
        <v>7.8839059410348872E-3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2.832317801799043E-3</v>
      </c>
      <c r="G39" s="154">
        <v>-0.16484767026985647</v>
      </c>
      <c r="H39" s="174">
        <f t="shared" ca="1" si="3"/>
        <v>0.65487709569023123</v>
      </c>
      <c r="I39" s="189">
        <f t="shared" ca="1" si="0"/>
        <v>-0.16586891540596432</v>
      </c>
      <c r="J39" s="183">
        <f t="shared" ca="1" si="4"/>
        <v>-1.0212451361078512E-3</v>
      </c>
      <c r="K39" s="153">
        <f t="shared" ca="1" si="5"/>
        <v>1.0212451361078512E-3</v>
      </c>
      <c r="L39" s="196">
        <f t="shared" ca="1" si="1"/>
        <v>6.1950838276092568E-3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2.5933593916750608E-3</v>
      </c>
      <c r="G40" s="154">
        <v>0.12900390875125911</v>
      </c>
      <c r="H40" s="174">
        <f t="shared" ca="1" si="3"/>
        <v>0.15917422148379512</v>
      </c>
      <c r="I40" s="189">
        <f t="shared" ca="1" si="0"/>
        <v>0.12724519444598786</v>
      </c>
      <c r="J40" s="183">
        <f t="shared" ca="1" si="4"/>
        <v>-1.7587143052712473E-3</v>
      </c>
      <c r="K40" s="153">
        <f t="shared" ca="1" si="5"/>
        <v>1.7587143052712473E-3</v>
      </c>
      <c r="L40" s="196">
        <f t="shared" ca="1" si="1"/>
        <v>1.3633031140648146E-2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2.7546394020120969E-3</v>
      </c>
      <c r="G41" s="154">
        <v>0.15319591030181456</v>
      </c>
      <c r="H41" s="174">
        <f t="shared" ca="1" si="3"/>
        <v>0.6259548593125055</v>
      </c>
      <c r="I41" s="189">
        <f t="shared" ca="1" si="0"/>
        <v>0.1539677410749872</v>
      </c>
      <c r="J41" s="183">
        <f t="shared" ca="1" si="4"/>
        <v>7.7183077317263815E-4</v>
      </c>
      <c r="K41" s="153">
        <f t="shared" ca="1" si="5"/>
        <v>7.7183077317263815E-4</v>
      </c>
      <c r="L41" s="196">
        <f t="shared" ca="1" si="1"/>
        <v>5.0381943725001386E-3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2.6693334193167765E-3</v>
      </c>
      <c r="G42" s="154">
        <v>-0.14040001289751647</v>
      </c>
      <c r="H42" s="174">
        <f t="shared" ca="1" si="3"/>
        <v>0.98432666479382469</v>
      </c>
      <c r="I42" s="189">
        <f t="shared" ca="1" si="0"/>
        <v>-0.14311999169686304</v>
      </c>
      <c r="J42" s="183">
        <f t="shared" ca="1" si="4"/>
        <v>-2.7199787993465729E-3</v>
      </c>
      <c r="K42" s="153">
        <f t="shared" ca="1" si="5"/>
        <v>2.7199787993465729E-3</v>
      </c>
      <c r="L42" s="196">
        <f t="shared" ca="1" si="1"/>
        <v>1.9373066591753044E-2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1.8722383115090298E-3</v>
      </c>
      <c r="G43" s="177">
        <v>-2.0835746726354465E-2</v>
      </c>
      <c r="H43" s="178">
        <f t="shared" ca="1" si="3"/>
        <v>0.37388250687078184</v>
      </c>
      <c r="I43" s="194">
        <f t="shared" ca="1" si="0"/>
        <v>-2.073063664057034E-2</v>
      </c>
      <c r="J43" s="187">
        <f t="shared" ca="1" si="4"/>
        <v>1.0511008578412487E-4</v>
      </c>
      <c r="K43" s="184">
        <f t="shared" ca="1" si="5"/>
        <v>1.0511008578412487E-4</v>
      </c>
      <c r="L43" s="197">
        <f t="shared" ca="1" si="1"/>
        <v>5.044699725168693E-3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16</v>
      </c>
      <c r="K44" s="175" t="s">
        <v>971</v>
      </c>
      <c r="L44" s="176">
        <f ca="1">MAX(L5:L43)</f>
        <v>1.9910667499821566E-2</v>
      </c>
    </row>
    <row r="45" spans="1:16" x14ac:dyDescent="0.2">
      <c r="A45" s="148"/>
      <c r="J45" s="152"/>
      <c r="K45" s="157" t="s">
        <v>972</v>
      </c>
      <c r="L45" s="158">
        <f ca="1">MIN(L5:L43)</f>
        <v>1.3865499065463704E-4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979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5.3891883457238884E-3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1.0124168207587013E-2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9.414984269151971E-3</v>
      </c>
      <c r="G5" s="185">
        <v>1.1522476403727957</v>
      </c>
      <c r="H5" s="186">
        <f ca="1">RAND()</f>
        <v>0.77141057992167938</v>
      </c>
      <c r="I5" s="188">
        <f t="shared" ref="I5:I43" ca="1" si="0">G5*($I$2+H5*($I$3-$I$2))</f>
        <v>1.1647569283842742</v>
      </c>
      <c r="J5" s="181">
        <f ca="1">(I5-G5)</f>
        <v>1.2509288011478548E-2</v>
      </c>
      <c r="K5" s="182">
        <f ca="1">ABS(I5-G5)</f>
        <v>1.2509288011478548E-2</v>
      </c>
      <c r="L5" s="195">
        <f t="shared" ref="L5:L43" ca="1" si="1">K5/ABS(G5)</f>
        <v>1.0856423196867054E-2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6.0979322160850712E-3</v>
      </c>
      <c r="G6" s="154">
        <v>0.6546898324127608</v>
      </c>
      <c r="H6" s="174">
        <f t="shared" ref="H6:H43" ca="1" si="3">RAND()</f>
        <v>0.46807950203039428</v>
      </c>
      <c r="I6" s="189">
        <f t="shared" ca="1" si="0"/>
        <v>0.65385391139411064</v>
      </c>
      <c r="J6" s="183">
        <f t="shared" ref="J6:J43" ca="1" si="4">(I6-G6)</f>
        <v>-8.3592101865015422E-4</v>
      </c>
      <c r="K6" s="153">
        <f t="shared" ref="K6:K43" ca="1" si="5">ABS(I6-G6)</f>
        <v>8.3592101865015422E-4</v>
      </c>
      <c r="L6" s="196">
        <f t="shared" ca="1" si="1"/>
        <v>1.2768199187842787E-3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4.8574023568689869E-3</v>
      </c>
      <c r="G7" s="154">
        <v>0.46861035353034808</v>
      </c>
      <c r="H7" s="174">
        <f t="shared" ca="1" si="3"/>
        <v>0.83273774770155995</v>
      </c>
      <c r="I7" s="189">
        <f t="shared" ca="1" si="0"/>
        <v>0.47484732767368087</v>
      </c>
      <c r="J7" s="183">
        <f t="shared" ca="1" si="4"/>
        <v>6.2369741433327963E-3</v>
      </c>
      <c r="K7" s="153">
        <f t="shared" ca="1" si="5"/>
        <v>6.2369741433327963E-3</v>
      </c>
      <c r="L7" s="196">
        <f t="shared" ca="1" si="1"/>
        <v>1.3309509908062409E-2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4.5898735086405441E-3</v>
      </c>
      <c r="G8" s="154">
        <v>0.42848102629608159</v>
      </c>
      <c r="H8" s="174">
        <f t="shared" ca="1" si="3"/>
        <v>0.32406955411153682</v>
      </c>
      <c r="I8" s="189">
        <f t="shared" ca="1" si="0"/>
        <v>0.42546571197564093</v>
      </c>
      <c r="J8" s="183">
        <f t="shared" ca="1" si="4"/>
        <v>-3.0153143204406652E-3</v>
      </c>
      <c r="K8" s="153">
        <f t="shared" ca="1" si="5"/>
        <v>3.0153143204406652E-3</v>
      </c>
      <c r="L8" s="196">
        <f t="shared" ca="1" si="1"/>
        <v>7.0372178355385907E-3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3.2264554171021545E-3</v>
      </c>
      <c r="G9" s="154">
        <v>0.22396831256532315</v>
      </c>
      <c r="H9" s="174">
        <f t="shared" ca="1" si="3"/>
        <v>0.11027752742831598</v>
      </c>
      <c r="I9" s="189">
        <f t="shared" ca="1" si="0"/>
        <v>0.22047689318329652</v>
      </c>
      <c r="J9" s="183">
        <f t="shared" ca="1" si="4"/>
        <v>-3.4914193820266282E-3</v>
      </c>
      <c r="K9" s="153">
        <f t="shared" ca="1" si="5"/>
        <v>3.4914193820266282E-3</v>
      </c>
      <c r="L9" s="196">
        <f t="shared" ca="1" si="1"/>
        <v>1.5588898902867396E-2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4.5525470363723996E-3</v>
      </c>
      <c r="G10" s="154">
        <v>-0.42288205545585988</v>
      </c>
      <c r="H10" s="174">
        <f t="shared" ca="1" si="3"/>
        <v>0.69927986244996454</v>
      </c>
      <c r="I10" s="189">
        <f t="shared" ca="1" si="0"/>
        <v>-0.42625293056961194</v>
      </c>
      <c r="J10" s="183">
        <f t="shared" ca="1" si="4"/>
        <v>-3.3708751137520587E-3</v>
      </c>
      <c r="K10" s="153">
        <f t="shared" ca="1" si="5"/>
        <v>3.3708751137520587E-3</v>
      </c>
      <c r="L10" s="196">
        <f t="shared" ca="1" si="1"/>
        <v>7.9711944979985287E-3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2.0455026069313709E-3</v>
      </c>
      <c r="G11" s="154">
        <v>4.6825391039705622E-2</v>
      </c>
      <c r="H11" s="174">
        <f t="shared" ca="1" si="3"/>
        <v>0.65613641663546329</v>
      </c>
      <c r="I11" s="189">
        <f t="shared" ca="1" si="0"/>
        <v>4.7117836990285385E-2</v>
      </c>
      <c r="J11" s="183">
        <f t="shared" ca="1" si="4"/>
        <v>2.9244595057976303E-4</v>
      </c>
      <c r="K11" s="153">
        <f t="shared" ca="1" si="5"/>
        <v>2.9244595057976303E-4</v>
      </c>
      <c r="L11" s="196">
        <f t="shared" ca="1" si="1"/>
        <v>6.2454566654186246E-3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2.6938952971380971E-3</v>
      </c>
      <c r="G12" s="154">
        <v>0.14408429457071459</v>
      </c>
      <c r="H12" s="174">
        <f t="shared" ca="1" si="3"/>
        <v>5.9676006744480148E-2</v>
      </c>
      <c r="I12" s="189">
        <f t="shared" ca="1" si="0"/>
        <v>0.14154654369268332</v>
      </c>
      <c r="J12" s="183">
        <f t="shared" ca="1" si="4"/>
        <v>-2.5377508780312641E-3</v>
      </c>
      <c r="K12" s="153">
        <f t="shared" ca="1" si="5"/>
        <v>2.5377508780312641E-3</v>
      </c>
      <c r="L12" s="196">
        <f t="shared" ca="1" si="1"/>
        <v>1.7612959730220777E-2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3.0629878049815186E-3</v>
      </c>
      <c r="G13" s="154">
        <v>0.19944817074722776</v>
      </c>
      <c r="H13" s="174">
        <f t="shared" ca="1" si="3"/>
        <v>3.0488632565403018E-2</v>
      </c>
      <c r="I13" s="189">
        <f t="shared" ca="1" si="0"/>
        <v>0.19570244341203336</v>
      </c>
      <c r="J13" s="183">
        <f t="shared" ca="1" si="4"/>
        <v>-3.7457273351944043E-3</v>
      </c>
      <c r="K13" s="153">
        <f t="shared" ca="1" si="5"/>
        <v>3.7457273351944043E-3</v>
      </c>
      <c r="L13" s="196">
        <f t="shared" ca="1" si="1"/>
        <v>1.8780454697383923E-2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2.4613335437771223E-3</v>
      </c>
      <c r="G14" s="154">
        <v>0.10920003156656832</v>
      </c>
      <c r="H14" s="174">
        <f t="shared" ca="1" si="3"/>
        <v>0.33822979615961368</v>
      </c>
      <c r="I14" s="189">
        <f t="shared" ca="1" si="0"/>
        <v>0.1084934191119323</v>
      </c>
      <c r="J14" s="183">
        <f t="shared" ca="1" si="4"/>
        <v>-7.0661245463601863E-4</v>
      </c>
      <c r="K14" s="153">
        <f t="shared" ca="1" si="5"/>
        <v>7.0661245463601863E-4</v>
      </c>
      <c r="L14" s="196">
        <f t="shared" ca="1" si="1"/>
        <v>6.4708081536154847E-3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2.4613335437771223E-3</v>
      </c>
      <c r="G15" s="154">
        <v>-0.10920003156656832</v>
      </c>
      <c r="H15" s="174">
        <f t="shared" ca="1" si="3"/>
        <v>0.1449017595594746</v>
      </c>
      <c r="I15" s="189">
        <f t="shared" ca="1" si="0"/>
        <v>-0.10764896200395478</v>
      </c>
      <c r="J15" s="183">
        <f t="shared" ca="1" si="4"/>
        <v>1.5510695626135412E-3</v>
      </c>
      <c r="K15" s="153">
        <f t="shared" ca="1" si="5"/>
        <v>1.5510695626135412E-3</v>
      </c>
      <c r="L15" s="196">
        <f t="shared" ca="1" si="1"/>
        <v>1.4203929617621121E-2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2.9779205485592195E-3</v>
      </c>
      <c r="G16" s="154">
        <v>0.18668808228388301</v>
      </c>
      <c r="H16" s="174">
        <f t="shared" ca="1" si="3"/>
        <v>0.95872940105037685</v>
      </c>
      <c r="I16" s="189">
        <f t="shared" ca="1" si="0"/>
        <v>0.19011365477065617</v>
      </c>
      <c r="J16" s="183">
        <f t="shared" ca="1" si="4"/>
        <v>3.4255724867731652E-3</v>
      </c>
      <c r="K16" s="153">
        <f t="shared" ca="1" si="5"/>
        <v>3.4255724867731652E-3</v>
      </c>
      <c r="L16" s="196">
        <f t="shared" ca="1" si="1"/>
        <v>1.8349176042015077E-2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3.1463936736139003E-3</v>
      </c>
      <c r="G17" s="154">
        <v>0.21195905104208501</v>
      </c>
      <c r="H17" s="174">
        <f t="shared" ca="1" si="3"/>
        <v>0.7710697289975752</v>
      </c>
      <c r="I17" s="189">
        <f t="shared" ca="1" si="0"/>
        <v>0.21425727834306746</v>
      </c>
      <c r="J17" s="183">
        <f t="shared" ca="1" si="4"/>
        <v>2.2982273009824472E-3</v>
      </c>
      <c r="K17" s="153">
        <f t="shared" ca="1" si="5"/>
        <v>2.2982273009824472E-3</v>
      </c>
      <c r="L17" s="196">
        <f t="shared" ca="1" si="1"/>
        <v>1.0842789159903006E-2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2.0044969292146897E-3</v>
      </c>
      <c r="G18" s="154">
        <v>-4.0674539382203445E-2</v>
      </c>
      <c r="H18" s="174">
        <f t="shared" ca="1" si="3"/>
        <v>0.27600744984604075</v>
      </c>
      <c r="I18" s="189">
        <f t="shared" ca="1" si="0"/>
        <v>-4.031010763010115E-2</v>
      </c>
      <c r="J18" s="183">
        <f t="shared" ca="1" si="4"/>
        <v>3.644317521022955E-4</v>
      </c>
      <c r="K18" s="153">
        <f t="shared" ca="1" si="5"/>
        <v>3.644317521022955E-4</v>
      </c>
      <c r="L18" s="196">
        <f t="shared" ca="1" si="1"/>
        <v>8.959702006158362E-3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4.8106684485091063E-3</v>
      </c>
      <c r="G19" s="154">
        <v>-0.46160026727636594</v>
      </c>
      <c r="H19" s="174">
        <f t="shared" ca="1" si="3"/>
        <v>0.16133420047950364</v>
      </c>
      <c r="I19" s="189">
        <f t="shared" ca="1" si="0"/>
        <v>-0.45534713833332491</v>
      </c>
      <c r="J19" s="183">
        <f t="shared" ca="1" si="4"/>
        <v>6.2531289430410308E-3</v>
      </c>
      <c r="K19" s="153">
        <f t="shared" ca="1" si="5"/>
        <v>6.2531289430410308E-3</v>
      </c>
      <c r="L19" s="196">
        <f t="shared" ca="1" si="1"/>
        <v>1.3546631980819897E-2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3.363989983635917E-3</v>
      </c>
      <c r="G20" s="154">
        <v>-0.24459849754538754</v>
      </c>
      <c r="H20" s="174">
        <f t="shared" ca="1" si="3"/>
        <v>0.64604014831433498</v>
      </c>
      <c r="I20" s="189">
        <f t="shared" ca="1" si="0"/>
        <v>-0.24602734557974723</v>
      </c>
      <c r="J20" s="183">
        <f t="shared" ca="1" si="4"/>
        <v>-1.4288480343596921E-3</v>
      </c>
      <c r="K20" s="153">
        <f t="shared" ca="1" si="5"/>
        <v>1.4288480343596921E-3</v>
      </c>
      <c r="L20" s="196">
        <f t="shared" ca="1" si="1"/>
        <v>5.8416059325734652E-3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2.6973486103766173E-3</v>
      </c>
      <c r="G21" s="154">
        <v>-0.14460229155649262</v>
      </c>
      <c r="H21" s="174">
        <f t="shared" ca="1" si="3"/>
        <v>0.38599977372214411</v>
      </c>
      <c r="I21" s="189">
        <f t="shared" ca="1" si="0"/>
        <v>-0.14394290379818317</v>
      </c>
      <c r="J21" s="183">
        <f t="shared" ca="1" si="4"/>
        <v>6.5938775830945429E-4</v>
      </c>
      <c r="K21" s="153">
        <f t="shared" ca="1" si="5"/>
        <v>6.5938775830945429E-4</v>
      </c>
      <c r="L21" s="196">
        <f t="shared" ca="1" si="1"/>
        <v>4.5600090511141549E-3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3.1626674423541356E-3</v>
      </c>
      <c r="G22" s="154">
        <v>-0.2144001163531204</v>
      </c>
      <c r="H22" s="174">
        <f t="shared" ca="1" si="3"/>
        <v>0.43170785900195086</v>
      </c>
      <c r="I22" s="189">
        <f t="shared" ca="1" si="0"/>
        <v>-0.21381444263408098</v>
      </c>
      <c r="J22" s="183">
        <f t="shared" ca="1" si="4"/>
        <v>5.8567371903942012E-4</v>
      </c>
      <c r="K22" s="153">
        <f t="shared" ca="1" si="5"/>
        <v>5.8567371903942012E-4</v>
      </c>
      <c r="L22" s="196">
        <f t="shared" ca="1" si="1"/>
        <v>2.7316856399219776E-3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2.1742004601105185E-3</v>
      </c>
      <c r="G23" s="154">
        <v>-6.6130069016577808E-2</v>
      </c>
      <c r="H23" s="174">
        <f t="shared" ca="1" si="3"/>
        <v>0.13113352320809868</v>
      </c>
      <c r="I23" s="189">
        <f t="shared" ca="1" si="0"/>
        <v>-6.5154342393851788E-2</v>
      </c>
      <c r="J23" s="183">
        <f t="shared" ca="1" si="4"/>
        <v>9.7572662272601973E-4</v>
      </c>
      <c r="K23" s="153">
        <f t="shared" ca="1" si="5"/>
        <v>9.7572662272601973E-4</v>
      </c>
      <c r="L23" s="196">
        <f t="shared" ca="1" si="1"/>
        <v>1.4754659071676151E-2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0.84091194546017278</v>
      </c>
      <c r="I24" s="189">
        <f t="shared" ca="1" si="0"/>
        <v>1.0744546664875112</v>
      </c>
      <c r="J24" s="183">
        <f t="shared" ca="1" si="4"/>
        <v>1.4454666487511147E-2</v>
      </c>
      <c r="K24" s="153">
        <f t="shared" ca="1" si="5"/>
        <v>1.4454666487511147E-2</v>
      </c>
      <c r="L24" s="196">
        <f t="shared" ca="1" si="1"/>
        <v>1.3636477818406743E-2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2.4092342835145917E-3</v>
      </c>
      <c r="G25" s="154">
        <v>-0.10138514252718878</v>
      </c>
      <c r="H25" s="174">
        <f t="shared" ca="1" si="3"/>
        <v>0.46649126928075002</v>
      </c>
      <c r="I25" s="189">
        <f t="shared" ca="1" si="0"/>
        <v>-0.10124925102959371</v>
      </c>
      <c r="J25" s="183">
        <f t="shared" ca="1" si="4"/>
        <v>1.3589149759506147E-4</v>
      </c>
      <c r="K25" s="153">
        <f t="shared" ca="1" si="5"/>
        <v>1.3589149759506147E-4</v>
      </c>
      <c r="L25" s="196">
        <f t="shared" ca="1" si="1"/>
        <v>1.3403492287700736E-3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2.1448341351356852E-3</v>
      </c>
      <c r="G26" s="154">
        <v>6.1725120270352818E-2</v>
      </c>
      <c r="H26" s="174">
        <f t="shared" ca="1" si="3"/>
        <v>0.67229991208487216</v>
      </c>
      <c r="I26" s="189">
        <f t="shared" ca="1" si="0"/>
        <v>6.2150529582193213E-2</v>
      </c>
      <c r="J26" s="183">
        <f t="shared" ca="1" si="4"/>
        <v>4.2540931184039538E-4</v>
      </c>
      <c r="K26" s="153">
        <f t="shared" ca="1" si="5"/>
        <v>4.2540931184039538E-4</v>
      </c>
      <c r="L26" s="196">
        <f t="shared" ca="1" si="1"/>
        <v>6.8919964833948433E-3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2.1890234619553334E-3</v>
      </c>
      <c r="G27" s="154">
        <v>6.8353519293300025E-2</v>
      </c>
      <c r="H27" s="174">
        <f t="shared" ca="1" si="3"/>
        <v>0.44947065277516762</v>
      </c>
      <c r="I27" s="189">
        <f t="shared" ca="1" si="0"/>
        <v>6.8215364944883616E-2</v>
      </c>
      <c r="J27" s="183">
        <f t="shared" ca="1" si="4"/>
        <v>-1.3815434841640828E-4</v>
      </c>
      <c r="K27" s="153">
        <f t="shared" ca="1" si="5"/>
        <v>1.3815434841640828E-4</v>
      </c>
      <c r="L27" s="196">
        <f t="shared" ca="1" si="1"/>
        <v>2.021173888993161E-3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2.3365931669536454E-3</v>
      </c>
      <c r="G28" s="154">
        <v>-9.0488975043046871E-2</v>
      </c>
      <c r="H28" s="174">
        <f t="shared" ca="1" si="3"/>
        <v>0.8509276209723583</v>
      </c>
      <c r="I28" s="189">
        <f t="shared" ca="1" si="0"/>
        <v>-9.1759178272490208E-2</v>
      </c>
      <c r="J28" s="183">
        <f t="shared" ca="1" si="4"/>
        <v>-1.2702032294433369E-3</v>
      </c>
      <c r="K28" s="153">
        <f t="shared" ca="1" si="5"/>
        <v>1.2702032294433369E-3</v>
      </c>
      <c r="L28" s="196">
        <f t="shared" ca="1" si="1"/>
        <v>1.4037104838894279E-2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1.737409564007855E-3</v>
      </c>
      <c r="G29" s="154">
        <v>-6.1143460117829562E-4</v>
      </c>
      <c r="H29" s="174">
        <f t="shared" ca="1" si="3"/>
        <v>0.80463066265441541</v>
      </c>
      <c r="I29" s="189">
        <f t="shared" ca="1" si="0"/>
        <v>-6.1888507028736686E-4</v>
      </c>
      <c r="J29" s="183">
        <f t="shared" ca="1" si="4"/>
        <v>-7.4504691090712411E-6</v>
      </c>
      <c r="K29" s="153">
        <f t="shared" ca="1" si="5"/>
        <v>7.4504691090712411E-6</v>
      </c>
      <c r="L29" s="196">
        <f t="shared" ca="1" si="1"/>
        <v>1.2185226506176526E-2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1.9408100023393571E-3</v>
      </c>
      <c r="G30" s="154">
        <v>-3.1121500350903553E-2</v>
      </c>
      <c r="H30" s="174">
        <f t="shared" ca="1" si="3"/>
        <v>0.13666166152486248</v>
      </c>
      <c r="I30" s="189">
        <f t="shared" ca="1" si="0"/>
        <v>-3.0669194981769524E-2</v>
      </c>
      <c r="J30" s="183">
        <f t="shared" ca="1" si="4"/>
        <v>4.5230536913402897E-4</v>
      </c>
      <c r="K30" s="153">
        <f t="shared" ca="1" si="5"/>
        <v>4.5230536913402897E-4</v>
      </c>
      <c r="L30" s="196">
        <f t="shared" ca="1" si="1"/>
        <v>1.4533533539005524E-2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2.157212194498442E-3</v>
      </c>
      <c r="G31" s="154">
        <v>6.3581829174766291E-2</v>
      </c>
      <c r="H31" s="174">
        <f t="shared" ca="1" si="3"/>
        <v>0.23709775245481557</v>
      </c>
      <c r="I31" s="189">
        <f t="shared" ca="1" si="0"/>
        <v>6.2913196943043093E-2</v>
      </c>
      <c r="J31" s="183">
        <f t="shared" ca="1" si="4"/>
        <v>-6.6863223172319852E-4</v>
      </c>
      <c r="K31" s="153">
        <f t="shared" ca="1" si="5"/>
        <v>6.6863223172319852E-4</v>
      </c>
      <c r="L31" s="196">
        <f t="shared" ca="1" si="1"/>
        <v>1.0516089901807331E-2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2.1212701615557304E-3</v>
      </c>
      <c r="G32" s="154">
        <v>5.8190524233359575E-2</v>
      </c>
      <c r="H32" s="174">
        <f t="shared" ca="1" si="3"/>
        <v>0.39066164931790437</v>
      </c>
      <c r="I32" s="189">
        <f t="shared" ca="1" si="0"/>
        <v>5.7936025995559491E-2</v>
      </c>
      <c r="J32" s="183">
        <f t="shared" ca="1" si="4"/>
        <v>-2.5449823780008402E-4</v>
      </c>
      <c r="K32" s="153">
        <f t="shared" ca="1" si="5"/>
        <v>2.5449823780008402E-4</v>
      </c>
      <c r="L32" s="196">
        <f t="shared" ca="1" si="1"/>
        <v>4.3735340272838576E-3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2.2925978953090257E-3</v>
      </c>
      <c r="G33" s="154">
        <v>8.3889684296353906E-2</v>
      </c>
      <c r="H33" s="174">
        <f t="shared" ca="1" si="3"/>
        <v>3.615928101419319E-2</v>
      </c>
      <c r="I33" s="189">
        <f t="shared" ca="1" si="0"/>
        <v>8.2333226237173374E-2</v>
      </c>
      <c r="J33" s="183">
        <f t="shared" ca="1" si="4"/>
        <v>-1.5564580591805321E-3</v>
      </c>
      <c r="K33" s="153">
        <f t="shared" ca="1" si="5"/>
        <v>1.5564580591805321E-3</v>
      </c>
      <c r="L33" s="196">
        <f t="shared" ca="1" si="1"/>
        <v>1.8553628759432349E-2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2.9434448676637901E-3</v>
      </c>
      <c r="G34" s="154">
        <v>-0.18151673014956859</v>
      </c>
      <c r="H34" s="174">
        <f t="shared" ca="1" si="3"/>
        <v>0.10287055071451223</v>
      </c>
      <c r="I34" s="189">
        <f t="shared" ca="1" si="0"/>
        <v>-0.17863330458635257</v>
      </c>
      <c r="J34" s="183">
        <f t="shared" ca="1" si="4"/>
        <v>2.8834255632160244E-3</v>
      </c>
      <c r="K34" s="153">
        <f t="shared" ca="1" si="5"/>
        <v>2.8834255632160244E-3</v>
      </c>
      <c r="L34" s="196">
        <f t="shared" ca="1" si="1"/>
        <v>1.5885177971419497E-2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2.9903727111061933E-3</v>
      </c>
      <c r="G35" s="154">
        <v>0.18855590666592903</v>
      </c>
      <c r="H35" s="174">
        <f t="shared" ca="1" si="3"/>
        <v>0.6702006924814059</v>
      </c>
      <c r="I35" s="189">
        <f t="shared" ca="1" si="0"/>
        <v>0.18983960050136903</v>
      </c>
      <c r="J35" s="183">
        <f t="shared" ca="1" si="4"/>
        <v>1.2836938354399974E-3</v>
      </c>
      <c r="K35" s="153">
        <f t="shared" ca="1" si="5"/>
        <v>1.2836938354399974E-3</v>
      </c>
      <c r="L35" s="196">
        <f t="shared" ca="1" si="1"/>
        <v>6.8080276992561247E-3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2.3225923796917074E-3</v>
      </c>
      <c r="G36" s="154">
        <v>8.838885695375609E-2</v>
      </c>
      <c r="H36" s="174">
        <f t="shared" ca="1" si="3"/>
        <v>0.93906302897022809</v>
      </c>
      <c r="I36" s="189">
        <f t="shared" ca="1" si="0"/>
        <v>8.9941188124209384E-2</v>
      </c>
      <c r="J36" s="183">
        <f t="shared" ca="1" si="4"/>
        <v>1.5523311704532944E-3</v>
      </c>
      <c r="K36" s="153">
        <f t="shared" ca="1" si="5"/>
        <v>1.5523311704532944E-3</v>
      </c>
      <c r="L36" s="196">
        <f t="shared" ca="1" si="1"/>
        <v>1.7562521158809127E-2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2.1274876712795488E-3</v>
      </c>
      <c r="G37" s="154">
        <v>5.9123150691932302E-2</v>
      </c>
      <c r="H37" s="174">
        <f t="shared" ca="1" si="3"/>
        <v>0.19460843810101691</v>
      </c>
      <c r="I37" s="189">
        <f t="shared" ca="1" si="0"/>
        <v>5.8400922238564378E-2</v>
      </c>
      <c r="J37" s="183">
        <f t="shared" ca="1" si="4"/>
        <v>-7.2222845336792491E-4</v>
      </c>
      <c r="K37" s="153">
        <f t="shared" ca="1" si="5"/>
        <v>7.2222845336792491E-4</v>
      </c>
      <c r="L37" s="196">
        <f t="shared" ca="1" si="1"/>
        <v>1.2215662475959305E-2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1.7664980966198764E-3</v>
      </c>
      <c r="G38" s="154">
        <v>4.9747144929814802E-3</v>
      </c>
      <c r="H38" s="174">
        <f t="shared" ca="1" si="3"/>
        <v>0.59488502904435037</v>
      </c>
      <c r="I38" s="189">
        <f t="shared" ca="1" si="0"/>
        <v>4.9935955301476358E-3</v>
      </c>
      <c r="J38" s="183">
        <f t="shared" ca="1" si="4"/>
        <v>1.8881037166155676E-5</v>
      </c>
      <c r="K38" s="153">
        <f t="shared" ca="1" si="5"/>
        <v>1.8881037166155676E-5</v>
      </c>
      <c r="L38" s="196">
        <f t="shared" ca="1" si="1"/>
        <v>3.7954011617739617E-3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2.4581280349968314E-3</v>
      </c>
      <c r="G39" s="154">
        <v>-0.10871920524952472</v>
      </c>
      <c r="H39" s="174">
        <f t="shared" ca="1" si="3"/>
        <v>0.33502288406277836</v>
      </c>
      <c r="I39" s="189">
        <f t="shared" ca="1" si="0"/>
        <v>-0.10800175801236259</v>
      </c>
      <c r="J39" s="183">
        <f t="shared" ca="1" si="4"/>
        <v>7.1744723716213321E-4</v>
      </c>
      <c r="K39" s="153">
        <f t="shared" ca="1" si="5"/>
        <v>7.1744723716213321E-4</v>
      </c>
      <c r="L39" s="196">
        <f t="shared" ca="1" si="1"/>
        <v>6.5990846374888272E-3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2.8083352819341513E-3</v>
      </c>
      <c r="G40" s="154">
        <v>0.16125029229012267</v>
      </c>
      <c r="H40" s="174">
        <f t="shared" ca="1" si="3"/>
        <v>0.56855525273054774</v>
      </c>
      <c r="I40" s="189">
        <f t="shared" ca="1" si="0"/>
        <v>0.16169247447175561</v>
      </c>
      <c r="J40" s="183">
        <f t="shared" ca="1" si="4"/>
        <v>4.4218218163294409E-4</v>
      </c>
      <c r="K40" s="153">
        <f t="shared" ca="1" si="5"/>
        <v>4.4218218163294409E-4</v>
      </c>
      <c r="L40" s="196">
        <f t="shared" ca="1" si="1"/>
        <v>2.742210109221798E-3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2.6001225602546433E-3</v>
      </c>
      <c r="G41" s="154">
        <v>0.13001838403819654</v>
      </c>
      <c r="H41" s="174">
        <f t="shared" ca="1" si="3"/>
        <v>0.39036245878164999</v>
      </c>
      <c r="I41" s="189">
        <f t="shared" ca="1" si="0"/>
        <v>0.12944818820063131</v>
      </c>
      <c r="J41" s="183">
        <f t="shared" ca="1" si="4"/>
        <v>-5.7019583756523495E-4</v>
      </c>
      <c r="K41" s="153">
        <f t="shared" ca="1" si="5"/>
        <v>5.7019583756523495E-4</v>
      </c>
      <c r="L41" s="196">
        <f t="shared" ca="1" si="1"/>
        <v>4.3855016487339511E-3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2.6546666876015434E-3</v>
      </c>
      <c r="G42" s="154">
        <v>-0.13820000314023151</v>
      </c>
      <c r="H42" s="174">
        <f t="shared" ca="1" si="3"/>
        <v>0.89332949108011095</v>
      </c>
      <c r="I42" s="189">
        <f t="shared" ca="1" si="0"/>
        <v>-0.1403743286163282</v>
      </c>
      <c r="J42" s="183">
        <f t="shared" ca="1" si="4"/>
        <v>-2.1743254760966946E-3</v>
      </c>
      <c r="K42" s="153">
        <f t="shared" ca="1" si="5"/>
        <v>2.1743254760966946E-3</v>
      </c>
      <c r="L42" s="196">
        <f t="shared" ca="1" si="1"/>
        <v>1.5733179643204545E-2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1.9225263017105757E-3</v>
      </c>
      <c r="G43" s="177">
        <v>-2.8378945256586352E-2</v>
      </c>
      <c r="H43" s="178">
        <f t="shared" ca="1" si="3"/>
        <v>0.80216866473253279</v>
      </c>
      <c r="I43" s="194">
        <f t="shared" ca="1" si="0"/>
        <v>-2.8721954376374367E-2</v>
      </c>
      <c r="J43" s="187">
        <f t="shared" ca="1" si="4"/>
        <v>-3.430091197880146E-4</v>
      </c>
      <c r="K43" s="184">
        <f t="shared" ca="1" si="5"/>
        <v>3.430091197880146E-4</v>
      </c>
      <c r="L43" s="197">
        <f t="shared" ca="1" si="1"/>
        <v>1.2086746589301343E-2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18</v>
      </c>
      <c r="K44" s="175" t="s">
        <v>971</v>
      </c>
      <c r="L44" s="176">
        <f ca="1">MAX(L5:L43)</f>
        <v>1.8780454697383923E-2</v>
      </c>
    </row>
    <row r="45" spans="1:16" x14ac:dyDescent="0.2">
      <c r="A45" s="148"/>
      <c r="J45" s="152"/>
      <c r="K45" s="157" t="s">
        <v>972</v>
      </c>
      <c r="L45" s="158">
        <f ca="1">MIN(L5:L43)</f>
        <v>1.2768199187842787E-3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980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6.0682498110868569E-3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1.0327661585271788E-2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8.0878921103451299E-3</v>
      </c>
      <c r="G5" s="185">
        <v>0.95318381655176943</v>
      </c>
      <c r="H5" s="186">
        <f ca="1">RAND()</f>
        <v>0.18714907424169969</v>
      </c>
      <c r="I5" s="188">
        <f t="shared" ref="I5:I43" ca="1" si="0">G5*($I$2+H5*($I$3-$I$2))</f>
        <v>0.9412556389747273</v>
      </c>
      <c r="J5" s="181">
        <f ca="1">(I5-G5)</f>
        <v>-1.1928177577042121E-2</v>
      </c>
      <c r="K5" s="182">
        <f ca="1">ABS(I5-G5)</f>
        <v>1.1928177577042121E-2</v>
      </c>
      <c r="L5" s="195">
        <f t="shared" ref="L5:L43" ca="1" si="1">K5/ABS(G5)</f>
        <v>1.2514037030332098E-2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5.5797237135603028E-3</v>
      </c>
      <c r="G6" s="154">
        <v>0.57695855703404542</v>
      </c>
      <c r="H6" s="174">
        <f t="shared" ref="H6:H43" ca="1" si="3">RAND()</f>
        <v>0.61376319471195284</v>
      </c>
      <c r="I6" s="189">
        <f t="shared" ca="1" si="0"/>
        <v>0.57958402298062905</v>
      </c>
      <c r="J6" s="183">
        <f t="shared" ref="J6:J43" ca="1" si="4">(I6-G6)</f>
        <v>2.6254659465836383E-3</v>
      </c>
      <c r="K6" s="153">
        <f t="shared" ref="K6:K43" ca="1" si="5">ABS(I6-G6)</f>
        <v>2.6254659465836383E-3</v>
      </c>
      <c r="L6" s="196">
        <f t="shared" ca="1" si="1"/>
        <v>4.5505277884780792E-3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4.2883162874499539E-3</v>
      </c>
      <c r="G7" s="154">
        <v>0.38324744311749304</v>
      </c>
      <c r="H7" s="174">
        <f t="shared" ca="1" si="3"/>
        <v>0.23473608207952856</v>
      </c>
      <c r="I7" s="189">
        <f t="shared" ca="1" si="0"/>
        <v>0.37918097438571907</v>
      </c>
      <c r="J7" s="183">
        <f t="shared" ca="1" si="4"/>
        <v>-4.0664687317739645E-3</v>
      </c>
      <c r="K7" s="153">
        <f t="shared" ca="1" si="5"/>
        <v>4.0664687317739645E-3</v>
      </c>
      <c r="L7" s="196">
        <f t="shared" ca="1" si="1"/>
        <v>1.0610556716818846E-2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4.5107462561615862E-3</v>
      </c>
      <c r="G8" s="154">
        <v>0.41661193842423794</v>
      </c>
      <c r="H8" s="174">
        <f t="shared" ca="1" si="3"/>
        <v>0.76173590224243248</v>
      </c>
      <c r="I8" s="189">
        <f t="shared" ca="1" si="0"/>
        <v>0.42097363048777542</v>
      </c>
      <c r="J8" s="183">
        <f t="shared" ca="1" si="4"/>
        <v>4.3616920635374812E-3</v>
      </c>
      <c r="K8" s="153">
        <f t="shared" ca="1" si="5"/>
        <v>4.3616920635374812E-3</v>
      </c>
      <c r="L8" s="196">
        <f t="shared" ca="1" si="1"/>
        <v>1.0469436089697337E-2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3.1848401195367373E-3</v>
      </c>
      <c r="G9" s="154">
        <v>0.21772601793051058</v>
      </c>
      <c r="H9" s="174">
        <f t="shared" ca="1" si="3"/>
        <v>0.23555549114124719</v>
      </c>
      <c r="I9" s="189">
        <f t="shared" ca="1" si="0"/>
        <v>0.21542295993541435</v>
      </c>
      <c r="J9" s="183">
        <f t="shared" ca="1" si="4"/>
        <v>-2.3030579950962249E-3</v>
      </c>
      <c r="K9" s="153">
        <f t="shared" ca="1" si="5"/>
        <v>2.3030579950962249E-3</v>
      </c>
      <c r="L9" s="196">
        <f t="shared" ca="1" si="1"/>
        <v>1.0577780354350065E-2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4.3618433769377785E-3</v>
      </c>
      <c r="G10" s="154">
        <v>-0.39427650654066682</v>
      </c>
      <c r="H10" s="174">
        <f t="shared" ca="1" si="3"/>
        <v>0.57615182425702582</v>
      </c>
      <c r="I10" s="189">
        <f t="shared" ca="1" si="0"/>
        <v>-0.39547750155005718</v>
      </c>
      <c r="J10" s="183">
        <f t="shared" ca="1" si="4"/>
        <v>-1.2009950093903599E-3</v>
      </c>
      <c r="K10" s="153">
        <f t="shared" ca="1" si="5"/>
        <v>1.2009950093903599E-3</v>
      </c>
      <c r="L10" s="196">
        <f t="shared" ca="1" si="1"/>
        <v>3.0460729702810373E-3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1.9736175484381681E-3</v>
      </c>
      <c r="G11" s="154">
        <v>3.6042632265725238E-2</v>
      </c>
      <c r="H11" s="174">
        <f t="shared" ca="1" si="3"/>
        <v>0.11021807055043431</v>
      </c>
      <c r="I11" s="189">
        <f t="shared" ca="1" si="0"/>
        <v>3.548068159584622E-2</v>
      </c>
      <c r="J11" s="183">
        <f t="shared" ca="1" si="4"/>
        <v>-5.6195066987901887E-4</v>
      </c>
      <c r="K11" s="153">
        <f t="shared" ca="1" si="5"/>
        <v>5.6195066987901887E-4</v>
      </c>
      <c r="L11" s="196">
        <f t="shared" ca="1" si="1"/>
        <v>1.5591277177982536E-2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2.6785966025460657E-3</v>
      </c>
      <c r="G12" s="154">
        <v>0.14178949038190991</v>
      </c>
      <c r="H12" s="174">
        <f t="shared" ca="1" si="3"/>
        <v>0.77634604059458645</v>
      </c>
      <c r="I12" s="189">
        <f t="shared" ca="1" si="0"/>
        <v>0.14335680895250852</v>
      </c>
      <c r="J12" s="183">
        <f t="shared" ca="1" si="4"/>
        <v>1.5673185705986081E-3</v>
      </c>
      <c r="K12" s="153">
        <f t="shared" ca="1" si="5"/>
        <v>1.5673185705986081E-3</v>
      </c>
      <c r="L12" s="196">
        <f t="shared" ca="1" si="1"/>
        <v>1.1053841623783514E-2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2.9760183179461963E-3</v>
      </c>
      <c r="G13" s="154">
        <v>0.18640274769192944</v>
      </c>
      <c r="H13" s="174">
        <f t="shared" ca="1" si="3"/>
        <v>0.96761997680610179</v>
      </c>
      <c r="I13" s="189">
        <f t="shared" ca="1" si="0"/>
        <v>0.18988937363402117</v>
      </c>
      <c r="J13" s="183">
        <f t="shared" ca="1" si="4"/>
        <v>3.4866259420917312E-3</v>
      </c>
      <c r="K13" s="153">
        <f t="shared" ca="1" si="5"/>
        <v>3.4866259420917312E-3</v>
      </c>
      <c r="L13" s="196">
        <f t="shared" ca="1" si="1"/>
        <v>1.8704799072243983E-2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2.4493335651308659E-3</v>
      </c>
      <c r="G14" s="154">
        <v>0.10740003476962987</v>
      </c>
      <c r="H14" s="174">
        <f t="shared" ca="1" si="3"/>
        <v>0.93313425450961107</v>
      </c>
      <c r="I14" s="189">
        <f t="shared" ca="1" si="0"/>
        <v>0.10926078012939985</v>
      </c>
      <c r="J14" s="183">
        <f t="shared" ca="1" si="4"/>
        <v>1.8607453597699886E-3</v>
      </c>
      <c r="K14" s="153">
        <f t="shared" ca="1" si="5"/>
        <v>1.8607453597699886E-3</v>
      </c>
      <c r="L14" s="196">
        <f t="shared" ca="1" si="1"/>
        <v>1.732537018038436E-2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2.4493335651308659E-3</v>
      </c>
      <c r="G15" s="154">
        <v>-0.10740003476962987</v>
      </c>
      <c r="H15" s="174">
        <f t="shared" ca="1" si="3"/>
        <v>0.10797532156279188</v>
      </c>
      <c r="I15" s="189">
        <f t="shared" ca="1" si="0"/>
        <v>-0.1057158962058415</v>
      </c>
      <c r="J15" s="183">
        <f t="shared" ca="1" si="4"/>
        <v>1.6841385637883649E-3</v>
      </c>
      <c r="K15" s="153">
        <f t="shared" ca="1" si="5"/>
        <v>1.6841385637883649E-3</v>
      </c>
      <c r="L15" s="196">
        <f t="shared" ca="1" si="1"/>
        <v>1.5680987137488327E-2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3.058455698620744E-3</v>
      </c>
      <c r="G16" s="154">
        <v>0.19876835479311161</v>
      </c>
      <c r="H16" s="174">
        <f t="shared" ca="1" si="3"/>
        <v>0.53971766549201949</v>
      </c>
      <c r="I16" s="189">
        <f t="shared" ca="1" si="0"/>
        <v>0.19908413939415448</v>
      </c>
      <c r="J16" s="183">
        <f t="shared" ca="1" si="4"/>
        <v>3.1578460104286776E-4</v>
      </c>
      <c r="K16" s="153">
        <f t="shared" ca="1" si="5"/>
        <v>3.1578460104286776E-4</v>
      </c>
      <c r="L16" s="196">
        <f t="shared" ca="1" si="1"/>
        <v>1.5887066196807471E-3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3.2131145046680309E-3</v>
      </c>
      <c r="G17" s="154">
        <v>0.22196717570020463</v>
      </c>
      <c r="H17" s="174">
        <f t="shared" ca="1" si="3"/>
        <v>0.52152882634680842</v>
      </c>
      <c r="I17" s="189">
        <f t="shared" ca="1" si="0"/>
        <v>0.22215832341141825</v>
      </c>
      <c r="J17" s="183">
        <f t="shared" ca="1" si="4"/>
        <v>1.911477112136184E-4</v>
      </c>
      <c r="K17" s="153">
        <f t="shared" ca="1" si="5"/>
        <v>1.911477112136184E-4</v>
      </c>
      <c r="L17" s="196">
        <f t="shared" ca="1" si="1"/>
        <v>8.6115305387220002E-4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2.0366716798357232E-3</v>
      </c>
      <c r="G18" s="154">
        <v>-4.5500751975358522E-2</v>
      </c>
      <c r="H18" s="174">
        <f t="shared" ca="1" si="3"/>
        <v>1.1811664457654913E-2</v>
      </c>
      <c r="I18" s="189">
        <f t="shared" ca="1" si="0"/>
        <v>-4.4612234520447512E-2</v>
      </c>
      <c r="J18" s="183">
        <f t="shared" ca="1" si="4"/>
        <v>8.8851745491101003E-4</v>
      </c>
      <c r="K18" s="153">
        <f t="shared" ca="1" si="5"/>
        <v>8.8851745491101003E-4</v>
      </c>
      <c r="L18" s="196">
        <f t="shared" ca="1" si="1"/>
        <v>1.9527533421693718E-2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3.9940019813352592E-3</v>
      </c>
      <c r="G19" s="154">
        <v>-0.33910029720028878</v>
      </c>
      <c r="H19" s="174">
        <f t="shared" ca="1" si="3"/>
        <v>0.94648522821360148</v>
      </c>
      <c r="I19" s="189">
        <f t="shared" ca="1" si="0"/>
        <v>-0.34515642814359959</v>
      </c>
      <c r="J19" s="183">
        <f t="shared" ca="1" si="4"/>
        <v>-6.0561309433108113E-3</v>
      </c>
      <c r="K19" s="153">
        <f t="shared" ca="1" si="5"/>
        <v>6.0561309433108113E-3</v>
      </c>
      <c r="L19" s="196">
        <f t="shared" ca="1" si="1"/>
        <v>1.785940912854397E-2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3.425987897385178E-3</v>
      </c>
      <c r="G20" s="154">
        <v>-0.25389818460777669</v>
      </c>
      <c r="H20" s="174">
        <f t="shared" ca="1" si="3"/>
        <v>0.40466609040689872</v>
      </c>
      <c r="I20" s="189">
        <f t="shared" ca="1" si="0"/>
        <v>-0.25292998034468667</v>
      </c>
      <c r="J20" s="183">
        <f t="shared" ca="1" si="4"/>
        <v>9.6820426309002228E-4</v>
      </c>
      <c r="K20" s="153">
        <f t="shared" ca="1" si="5"/>
        <v>9.6820426309002228E-4</v>
      </c>
      <c r="L20" s="196">
        <f t="shared" ca="1" si="1"/>
        <v>3.813356383724088E-3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2.4413501134549808E-3</v>
      </c>
      <c r="G21" s="154">
        <v>-0.10620251701824712</v>
      </c>
      <c r="H21" s="174">
        <f t="shared" ca="1" si="3"/>
        <v>0.6429696184015069</v>
      </c>
      <c r="I21" s="189">
        <f t="shared" ca="1" si="0"/>
        <v>-0.10680986635150225</v>
      </c>
      <c r="J21" s="183">
        <f t="shared" ca="1" si="4"/>
        <v>-6.0734933325512497E-4</v>
      </c>
      <c r="K21" s="153">
        <f t="shared" ca="1" si="5"/>
        <v>6.0734933325512497E-4</v>
      </c>
      <c r="L21" s="196">
        <f t="shared" ca="1" si="1"/>
        <v>5.7187847360601974E-3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3.2013342626247047E-3</v>
      </c>
      <c r="G22" s="154">
        <v>-0.22020013939370564</v>
      </c>
      <c r="H22" s="174">
        <f t="shared" ca="1" si="3"/>
        <v>0.97443651568180534</v>
      </c>
      <c r="I22" s="189">
        <f t="shared" ca="1" si="0"/>
        <v>-0.22437897886916952</v>
      </c>
      <c r="J22" s="183">
        <f t="shared" ca="1" si="4"/>
        <v>-4.1788394754638802E-3</v>
      </c>
      <c r="K22" s="153">
        <f t="shared" ca="1" si="5"/>
        <v>4.1788394754638802E-3</v>
      </c>
      <c r="L22" s="196">
        <f t="shared" ca="1" si="1"/>
        <v>1.8977460627272114E-2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2.0568090628877655E-3</v>
      </c>
      <c r="G23" s="154">
        <v>-4.8521359433164823E-2</v>
      </c>
      <c r="H23" s="174">
        <f t="shared" ca="1" si="3"/>
        <v>0.76758100752255365</v>
      </c>
      <c r="I23" s="189">
        <f t="shared" ca="1" si="0"/>
        <v>-4.9040695202904432E-2</v>
      </c>
      <c r="J23" s="183">
        <f t="shared" ca="1" si="4"/>
        <v>-5.193357697396081E-4</v>
      </c>
      <c r="K23" s="153">
        <f t="shared" ca="1" si="5"/>
        <v>5.193357697396081E-4</v>
      </c>
      <c r="L23" s="196">
        <f t="shared" ca="1" si="1"/>
        <v>1.0703240300902143E-2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0.48963017360455774</v>
      </c>
      <c r="I24" s="189">
        <f t="shared" ca="1" si="0"/>
        <v>1.0595603193608334</v>
      </c>
      <c r="J24" s="183">
        <f t="shared" ca="1" si="4"/>
        <v>-4.3968063916666189E-4</v>
      </c>
      <c r="K24" s="153">
        <f t="shared" ca="1" si="5"/>
        <v>4.3968063916666189E-4</v>
      </c>
      <c r="L24" s="196">
        <f t="shared" ca="1" si="1"/>
        <v>4.1479305581760553E-4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2.0569637837268939E-3</v>
      </c>
      <c r="G25" s="154">
        <v>-4.8544567559034135E-2</v>
      </c>
      <c r="H25" s="174">
        <f t="shared" ca="1" si="3"/>
        <v>0.20041166269188082</v>
      </c>
      <c r="I25" s="189">
        <f t="shared" ca="1" si="0"/>
        <v>-4.7962832107820028E-2</v>
      </c>
      <c r="J25" s="183">
        <f t="shared" ca="1" si="4"/>
        <v>5.8173545121410764E-4</v>
      </c>
      <c r="K25" s="153">
        <f t="shared" ca="1" si="5"/>
        <v>5.8173545121410764E-4</v>
      </c>
      <c r="L25" s="196">
        <f t="shared" ca="1" si="1"/>
        <v>1.1983533492324762E-2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2.1501471524485848E-3</v>
      </c>
      <c r="G26" s="154">
        <v>6.2522072867287726E-2</v>
      </c>
      <c r="H26" s="174">
        <f t="shared" ca="1" si="3"/>
        <v>0.42869231794816842</v>
      </c>
      <c r="I26" s="189">
        <f t="shared" ca="1" si="0"/>
        <v>6.234374070355804E-2</v>
      </c>
      <c r="J26" s="183">
        <f t="shared" ca="1" si="4"/>
        <v>-1.7833216372968586E-4</v>
      </c>
      <c r="K26" s="153">
        <f t="shared" ca="1" si="5"/>
        <v>1.7833216372968586E-4</v>
      </c>
      <c r="L26" s="196">
        <f t="shared" ca="1" si="1"/>
        <v>2.8523072820733574E-3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2.2793975653528711E-3</v>
      </c>
      <c r="G27" s="154">
        <v>8.1909634802930675E-2</v>
      </c>
      <c r="H27" s="174">
        <f t="shared" ca="1" si="3"/>
        <v>0.99023188035622367</v>
      </c>
      <c r="I27" s="189">
        <f t="shared" ca="1" si="0"/>
        <v>8.3515823374479964E-2</v>
      </c>
      <c r="J27" s="183">
        <f t="shared" ca="1" si="4"/>
        <v>1.6061885715492885E-3</v>
      </c>
      <c r="K27" s="153">
        <f t="shared" ca="1" si="5"/>
        <v>1.6061885715492885E-3</v>
      </c>
      <c r="L27" s="196">
        <f t="shared" ca="1" si="1"/>
        <v>1.9609275214248913E-2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2.3486507131733896E-3</v>
      </c>
      <c r="G28" s="154">
        <v>-9.2297606976008417E-2</v>
      </c>
      <c r="H28" s="174">
        <f t="shared" ca="1" si="3"/>
        <v>0.83529175783750054</v>
      </c>
      <c r="I28" s="189">
        <f t="shared" ca="1" si="0"/>
        <v>-9.3535472051495649E-2</v>
      </c>
      <c r="J28" s="183">
        <f t="shared" ca="1" si="4"/>
        <v>-1.2378650754872322E-3</v>
      </c>
      <c r="K28" s="153">
        <f t="shared" ca="1" si="5"/>
        <v>1.2378650754872322E-3</v>
      </c>
      <c r="L28" s="196">
        <f t="shared" ca="1" si="1"/>
        <v>1.3411670313500105E-2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1.7595130087367274E-3</v>
      </c>
      <c r="G29" s="154">
        <v>-3.9269513105091303E-3</v>
      </c>
      <c r="H29" s="174">
        <f t="shared" ca="1" si="3"/>
        <v>0.32368662243278268</v>
      </c>
      <c r="I29" s="189">
        <f t="shared" ca="1" si="0"/>
        <v>-3.8992563485452155E-3</v>
      </c>
      <c r="J29" s="183">
        <f t="shared" ca="1" si="4"/>
        <v>2.7694961963914758E-5</v>
      </c>
      <c r="K29" s="153">
        <f t="shared" ca="1" si="5"/>
        <v>2.7694961963914758E-5</v>
      </c>
      <c r="L29" s="196">
        <f t="shared" ca="1" si="1"/>
        <v>7.0525351026886297E-3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1.95019516700145E-3</v>
      </c>
      <c r="G30" s="154">
        <v>-3.2529275050217521E-2</v>
      </c>
      <c r="H30" s="174">
        <f t="shared" ca="1" si="3"/>
        <v>0.40642502008696879</v>
      </c>
      <c r="I30" s="189">
        <f t="shared" ca="1" si="0"/>
        <v>-3.2407517999841137E-2</v>
      </c>
      <c r="J30" s="183">
        <f t="shared" ca="1" si="4"/>
        <v>1.2175705037638374E-4</v>
      </c>
      <c r="K30" s="153">
        <f t="shared" ca="1" si="5"/>
        <v>1.2175705037638374E-4</v>
      </c>
      <c r="L30" s="196">
        <f t="shared" ca="1" si="1"/>
        <v>3.7429991965212748E-3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2.1281083323602952E-3</v>
      </c>
      <c r="G31" s="154">
        <v>5.9216249854044278E-2</v>
      </c>
      <c r="H31" s="174">
        <f t="shared" ca="1" si="3"/>
        <v>0.6583171166236611</v>
      </c>
      <c r="I31" s="189">
        <f t="shared" ca="1" si="0"/>
        <v>5.9591247691410623E-2</v>
      </c>
      <c r="J31" s="183">
        <f t="shared" ca="1" si="4"/>
        <v>3.7499783736634484E-4</v>
      </c>
      <c r="K31" s="153">
        <f t="shared" ca="1" si="5"/>
        <v>3.7499783736634484E-4</v>
      </c>
      <c r="L31" s="196">
        <f t="shared" ca="1" si="1"/>
        <v>6.3326846649464702E-3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2.1178225765625031E-3</v>
      </c>
      <c r="G32" s="154">
        <v>5.7673386484375477E-2</v>
      </c>
      <c r="H32" s="174">
        <f t="shared" ca="1" si="3"/>
        <v>0.63241858768538162</v>
      </c>
      <c r="I32" s="189">
        <f t="shared" ca="1" si="0"/>
        <v>5.7978867619787239E-2</v>
      </c>
      <c r="J32" s="183">
        <f t="shared" ca="1" si="4"/>
        <v>3.0548113541176147E-4</v>
      </c>
      <c r="K32" s="153">
        <f t="shared" ca="1" si="5"/>
        <v>3.0548113541176147E-4</v>
      </c>
      <c r="L32" s="196">
        <f t="shared" ca="1" si="1"/>
        <v>5.2967435074151676E-3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2.248682798687359E-3</v>
      </c>
      <c r="G33" s="154">
        <v>7.7302419803103817E-2</v>
      </c>
      <c r="H33" s="174">
        <f t="shared" ca="1" si="3"/>
        <v>9.2635616750389671E-2</v>
      </c>
      <c r="I33" s="189">
        <f t="shared" ca="1" si="0"/>
        <v>7.6042809700432062E-2</v>
      </c>
      <c r="J33" s="183">
        <f t="shared" ca="1" si="4"/>
        <v>-1.2596101026717543E-3</v>
      </c>
      <c r="K33" s="153">
        <f t="shared" ca="1" si="5"/>
        <v>1.2596101026717543E-3</v>
      </c>
      <c r="L33" s="196">
        <f t="shared" ca="1" si="1"/>
        <v>1.6294575329984417E-2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2.8604569878238999E-3</v>
      </c>
      <c r="G34" s="154">
        <v>-0.16906854817358496</v>
      </c>
      <c r="H34" s="174">
        <f t="shared" ca="1" si="3"/>
        <v>0.79029210165689556</v>
      </c>
      <c r="I34" s="189">
        <f t="shared" ca="1" si="0"/>
        <v>-0.17103171874052059</v>
      </c>
      <c r="J34" s="183">
        <f t="shared" ca="1" si="4"/>
        <v>-1.9631705669356236E-3</v>
      </c>
      <c r="K34" s="153">
        <f t="shared" ca="1" si="5"/>
        <v>1.9631705669356236E-3</v>
      </c>
      <c r="L34" s="196">
        <f t="shared" ca="1" si="1"/>
        <v>1.1611684066275945E-2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2.9022448455424308E-3</v>
      </c>
      <c r="G35" s="154">
        <v>0.17533672683136459</v>
      </c>
      <c r="H35" s="174">
        <f t="shared" ca="1" si="3"/>
        <v>0.76860809720933221</v>
      </c>
      <c r="I35" s="189">
        <f t="shared" ca="1" si="0"/>
        <v>0.177220601413968</v>
      </c>
      <c r="J35" s="183">
        <f t="shared" ca="1" si="4"/>
        <v>1.8838745826034176E-3</v>
      </c>
      <c r="K35" s="153">
        <f t="shared" ca="1" si="5"/>
        <v>1.8838745826034176E-3</v>
      </c>
      <c r="L35" s="196">
        <f t="shared" ca="1" si="1"/>
        <v>1.0744323888373319E-2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2.3615113764250037E-3</v>
      </c>
      <c r="G36" s="154">
        <v>9.4226706463750531E-2</v>
      </c>
      <c r="H36" s="174">
        <f t="shared" ca="1" si="3"/>
        <v>0.66111147613666565</v>
      </c>
      <c r="I36" s="189">
        <f t="shared" ca="1" si="0"/>
        <v>9.4833946614545375E-2</v>
      </c>
      <c r="J36" s="183">
        <f t="shared" ca="1" si="4"/>
        <v>6.0724015079484384E-4</v>
      </c>
      <c r="K36" s="153">
        <f t="shared" ca="1" si="5"/>
        <v>6.0724015079484384E-4</v>
      </c>
      <c r="L36" s="196">
        <f t="shared" ca="1" si="1"/>
        <v>6.4444590454666058E-3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2.1522832064218823E-3</v>
      </c>
      <c r="G37" s="154">
        <v>6.2842480963282377E-2</v>
      </c>
      <c r="H37" s="174">
        <f t="shared" ca="1" si="3"/>
        <v>0.41210446021567326</v>
      </c>
      <c r="I37" s="189">
        <f t="shared" ca="1" si="0"/>
        <v>6.2621538011856215E-2</v>
      </c>
      <c r="J37" s="183">
        <f t="shared" ca="1" si="4"/>
        <v>-2.2094295142616183E-4</v>
      </c>
      <c r="K37" s="153">
        <f t="shared" ca="1" si="5"/>
        <v>2.2094295142616183E-4</v>
      </c>
      <c r="L37" s="196">
        <f t="shared" ca="1" si="1"/>
        <v>3.5158215913731103E-3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1.7600863506866187E-3</v>
      </c>
      <c r="G38" s="154">
        <v>4.0129526029928364E-3</v>
      </c>
      <c r="H38" s="174">
        <f t="shared" ca="1" si="3"/>
        <v>0.80596464674849555</v>
      </c>
      <c r="I38" s="189">
        <f t="shared" ca="1" si="0"/>
        <v>4.0620654680165631E-3</v>
      </c>
      <c r="J38" s="183">
        <f t="shared" ca="1" si="4"/>
        <v>4.9112865023726721E-5</v>
      </c>
      <c r="K38" s="153">
        <f t="shared" ca="1" si="5"/>
        <v>4.9112865023726721E-5</v>
      </c>
      <c r="L38" s="196">
        <f t="shared" ca="1" si="1"/>
        <v>1.2238585869939913E-2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2.81369475776785E-3</v>
      </c>
      <c r="G39" s="154">
        <v>-0.16205421366517747</v>
      </c>
      <c r="H39" s="174">
        <f t="shared" ca="1" si="3"/>
        <v>4.3025915252680291E-2</v>
      </c>
      <c r="I39" s="189">
        <f t="shared" ca="1" si="0"/>
        <v>-0.15909203062641383</v>
      </c>
      <c r="J39" s="183">
        <f t="shared" ca="1" si="4"/>
        <v>2.9621830387636383E-3</v>
      </c>
      <c r="K39" s="153">
        <f t="shared" ca="1" si="5"/>
        <v>2.9621830387636383E-3</v>
      </c>
      <c r="L39" s="196">
        <f t="shared" ca="1" si="1"/>
        <v>1.8278963389892763E-2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2.6628942544263752E-3</v>
      </c>
      <c r="G40" s="154">
        <v>0.13943413816395633</v>
      </c>
      <c r="H40" s="174">
        <f t="shared" ca="1" si="3"/>
        <v>0.77761114486991911</v>
      </c>
      <c r="I40" s="189">
        <f t="shared" ca="1" si="0"/>
        <v>0.1409824769931422</v>
      </c>
      <c r="J40" s="183">
        <f t="shared" ca="1" si="4"/>
        <v>1.5483388291858691E-3</v>
      </c>
      <c r="K40" s="153">
        <f t="shared" ca="1" si="5"/>
        <v>1.5483388291858691E-3</v>
      </c>
      <c r="L40" s="196">
        <f t="shared" ca="1" si="1"/>
        <v>1.1104445794796858E-2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2.7524848639287891E-3</v>
      </c>
      <c r="G41" s="154">
        <v>0.15287272958931841</v>
      </c>
      <c r="H41" s="174">
        <f t="shared" ca="1" si="3"/>
        <v>0.99552273724228957</v>
      </c>
      <c r="I41" s="189">
        <f t="shared" ca="1" si="0"/>
        <v>0.15590280612595037</v>
      </c>
      <c r="J41" s="183">
        <f t="shared" ca="1" si="4"/>
        <v>3.0300765366319538E-3</v>
      </c>
      <c r="K41" s="153">
        <f t="shared" ca="1" si="5"/>
        <v>3.0300765366319538E-3</v>
      </c>
      <c r="L41" s="196">
        <f t="shared" ca="1" si="1"/>
        <v>1.9820909489691434E-2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2.6793333741679261E-3</v>
      </c>
      <c r="G42" s="154">
        <v>-0.14190000612518894</v>
      </c>
      <c r="H42" s="174">
        <f t="shared" ca="1" si="3"/>
        <v>0.46568981832045275</v>
      </c>
      <c r="I42" s="189">
        <f t="shared" ca="1" si="0"/>
        <v>-0.14170526152556956</v>
      </c>
      <c r="J42" s="183">
        <f t="shared" ca="1" si="4"/>
        <v>1.9474459961937862E-4</v>
      </c>
      <c r="K42" s="153">
        <f t="shared" ca="1" si="5"/>
        <v>1.9474459961937862E-4</v>
      </c>
      <c r="L42" s="196">
        <f t="shared" ca="1" si="1"/>
        <v>1.3724072671819931E-3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1.8724953841821104E-3</v>
      </c>
      <c r="G43" s="177">
        <v>-2.0874307627316568E-2</v>
      </c>
      <c r="H43" s="178">
        <f t="shared" ca="1" si="3"/>
        <v>0.7870438462374425</v>
      </c>
      <c r="I43" s="194">
        <f t="shared" ca="1" si="0"/>
        <v>-2.111398128927211E-2</v>
      </c>
      <c r="J43" s="187">
        <f t="shared" ca="1" si="4"/>
        <v>-2.3967366195554174E-4</v>
      </c>
      <c r="K43" s="184">
        <f t="shared" ca="1" si="5"/>
        <v>2.3967366195554174E-4</v>
      </c>
      <c r="L43" s="197">
        <f t="shared" ca="1" si="1"/>
        <v>1.1481753849497725E-2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16</v>
      </c>
      <c r="K44" s="175" t="s">
        <v>971</v>
      </c>
      <c r="L44" s="176">
        <f ca="1">MAX(L5:L43)</f>
        <v>1.9820909489691434E-2</v>
      </c>
    </row>
    <row r="45" spans="1:16" x14ac:dyDescent="0.2">
      <c r="A45" s="148"/>
      <c r="J45" s="152"/>
      <c r="K45" s="157" t="s">
        <v>972</v>
      </c>
      <c r="L45" s="158">
        <f ca="1">MIN(L5:L43)</f>
        <v>4.1479305581760553E-4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981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5.7024728996118174E-3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1.1231863239103121E-2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6.4427226826989795E-3</v>
      </c>
      <c r="G5" s="185">
        <v>0.70640840240484692</v>
      </c>
      <c r="H5" s="186">
        <f ca="1">RAND()</f>
        <v>0.15876396691722139</v>
      </c>
      <c r="I5" s="188">
        <f t="shared" ref="I5:I43" ca="1" si="0">G5*($I$2+H5*($I$3-$I$2))</f>
        <v>0.69676632236592795</v>
      </c>
      <c r="J5" s="181">
        <f ca="1">(I5-G5)</f>
        <v>-9.6420800389189765E-3</v>
      </c>
      <c r="K5" s="182">
        <f ca="1">ABS(I5-G5)</f>
        <v>9.6420800389189765E-3</v>
      </c>
      <c r="L5" s="195">
        <f t="shared" ref="L5:L43" ca="1" si="1">K5/ABS(G5)</f>
        <v>1.3649441323311216E-2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4.9095353693694695E-3</v>
      </c>
      <c r="G6" s="154">
        <v>0.47643030540542042</v>
      </c>
      <c r="H6" s="174">
        <f t="shared" ref="H6:H43" ca="1" si="3">RAND()</f>
        <v>0.60920529535505796</v>
      </c>
      <c r="I6" s="189">
        <f t="shared" ca="1" si="0"/>
        <v>0.47851145389413641</v>
      </c>
      <c r="J6" s="183">
        <f t="shared" ref="J6:J43" ca="1" si="4">(I6-G6)</f>
        <v>2.0811484887159892E-3</v>
      </c>
      <c r="K6" s="153">
        <f t="shared" ref="K6:K43" ca="1" si="5">ABS(I6-G6)</f>
        <v>2.0811484887159892E-3</v>
      </c>
      <c r="L6" s="196">
        <f t="shared" ca="1" si="1"/>
        <v>4.3682118142023456E-3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3.6110264478192091E-3</v>
      </c>
      <c r="G7" s="154">
        <v>0.28165396717288138</v>
      </c>
      <c r="H7" s="174">
        <f t="shared" ca="1" si="3"/>
        <v>0.21260618726820713</v>
      </c>
      <c r="I7" s="189">
        <f t="shared" ca="1" si="0"/>
        <v>0.27841614287300742</v>
      </c>
      <c r="J7" s="183">
        <f t="shared" ca="1" si="4"/>
        <v>-3.2378242998739593E-3</v>
      </c>
      <c r="K7" s="153">
        <f t="shared" ca="1" si="5"/>
        <v>3.2378242998739593E-3</v>
      </c>
      <c r="L7" s="196">
        <f t="shared" ca="1" si="1"/>
        <v>1.1495752509271626E-2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4.3501693704610734E-3</v>
      </c>
      <c r="G8" s="154">
        <v>0.39252540556916105</v>
      </c>
      <c r="H8" s="174">
        <f t="shared" ca="1" si="3"/>
        <v>0.95304318252204567</v>
      </c>
      <c r="I8" s="189">
        <f t="shared" ca="1" si="0"/>
        <v>0.39963864392755338</v>
      </c>
      <c r="J8" s="183">
        <f t="shared" ca="1" si="4"/>
        <v>7.1132383583923375E-3</v>
      </c>
      <c r="K8" s="153">
        <f t="shared" ca="1" si="5"/>
        <v>7.1132383583923375E-3</v>
      </c>
      <c r="L8" s="196">
        <f t="shared" ca="1" si="1"/>
        <v>1.8121727300881726E-2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3.1019283509590048E-3</v>
      </c>
      <c r="G9" s="154">
        <v>0.2052892526438507</v>
      </c>
      <c r="H9" s="174">
        <f t="shared" ca="1" si="3"/>
        <v>0.15489025065924777</v>
      </c>
      <c r="I9" s="189">
        <f t="shared" ca="1" si="0"/>
        <v>0.20245535974295992</v>
      </c>
      <c r="J9" s="183">
        <f t="shared" ca="1" si="4"/>
        <v>-2.8338929008907832E-3</v>
      </c>
      <c r="K9" s="153">
        <f t="shared" ca="1" si="5"/>
        <v>2.8338929008907832E-3</v>
      </c>
      <c r="L9" s="196">
        <f t="shared" ca="1" si="1"/>
        <v>1.3804389973630071E-2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4.0934805069860478E-3</v>
      </c>
      <c r="G10" s="154">
        <v>-0.35402207604790714</v>
      </c>
      <c r="H10" s="174">
        <f t="shared" ca="1" si="3"/>
        <v>0.20411136932977025</v>
      </c>
      <c r="I10" s="189">
        <f t="shared" ca="1" si="0"/>
        <v>-0.34983203175555327</v>
      </c>
      <c r="J10" s="183">
        <f t="shared" ca="1" si="4"/>
        <v>4.1900442923538672E-3</v>
      </c>
      <c r="K10" s="153">
        <f t="shared" ca="1" si="5"/>
        <v>4.1900442923538672E-3</v>
      </c>
      <c r="L10" s="196">
        <f t="shared" ca="1" si="1"/>
        <v>1.1835545226809133E-2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1.8839440205356897E-3</v>
      </c>
      <c r="G11" s="154">
        <v>2.2591603080353462E-2</v>
      </c>
      <c r="H11" s="174">
        <f t="shared" ca="1" si="3"/>
        <v>0.85785281294863447</v>
      </c>
      <c r="I11" s="189">
        <f t="shared" ca="1" si="0"/>
        <v>2.2914981828806403E-2</v>
      </c>
      <c r="J11" s="183">
        <f t="shared" ca="1" si="4"/>
        <v>3.2337874845294115E-4</v>
      </c>
      <c r="K11" s="153">
        <f t="shared" ca="1" si="5"/>
        <v>3.2337874845294115E-4</v>
      </c>
      <c r="L11" s="196">
        <f t="shared" ca="1" si="1"/>
        <v>1.4314112517945392E-2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2.6607250488098456E-3</v>
      </c>
      <c r="G12" s="154">
        <v>0.13910875732147687</v>
      </c>
      <c r="H12" s="174">
        <f t="shared" ca="1" si="3"/>
        <v>0.96480960950237837</v>
      </c>
      <c r="I12" s="189">
        <f t="shared" ca="1" si="0"/>
        <v>0.14169512080823515</v>
      </c>
      <c r="J12" s="183">
        <f t="shared" ca="1" si="4"/>
        <v>2.5863634867582808E-3</v>
      </c>
      <c r="K12" s="153">
        <f t="shared" ca="1" si="5"/>
        <v>2.5863634867582808E-3</v>
      </c>
      <c r="L12" s="196">
        <f t="shared" ca="1" si="1"/>
        <v>1.8592384380095202E-2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2.8551409478388998E-3</v>
      </c>
      <c r="G13" s="154">
        <v>0.16827114217583494</v>
      </c>
      <c r="H13" s="174">
        <f t="shared" ca="1" si="3"/>
        <v>0.2274046457029355</v>
      </c>
      <c r="I13" s="189">
        <f t="shared" ca="1" si="0"/>
        <v>0.16643634491105921</v>
      </c>
      <c r="J13" s="183">
        <f t="shared" ca="1" si="4"/>
        <v>-1.8347972647757282E-3</v>
      </c>
      <c r="K13" s="153">
        <f t="shared" ca="1" si="5"/>
        <v>1.8347972647757282E-3</v>
      </c>
      <c r="L13" s="196">
        <f t="shared" ca="1" si="1"/>
        <v>1.0903814171882525E-2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2.4119999264623289E-3</v>
      </c>
      <c r="G14" s="154">
        <v>0.10179998896934933</v>
      </c>
      <c r="H14" s="174">
        <f t="shared" ca="1" si="3"/>
        <v>0.79297068165623374</v>
      </c>
      <c r="I14" s="189">
        <f t="shared" ca="1" si="0"/>
        <v>0.10299296545578723</v>
      </c>
      <c r="J14" s="183">
        <f t="shared" ca="1" si="4"/>
        <v>1.1929764864379022E-3</v>
      </c>
      <c r="K14" s="153">
        <f t="shared" ca="1" si="5"/>
        <v>1.1929764864379022E-3</v>
      </c>
      <c r="L14" s="196">
        <f t="shared" ca="1" si="1"/>
        <v>1.171882726624943E-2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2.4119999264623289E-3</v>
      </c>
      <c r="G15" s="154">
        <v>-0.10179998896934933</v>
      </c>
      <c r="H15" s="174">
        <f t="shared" ca="1" si="3"/>
        <v>0.84991465979532788</v>
      </c>
      <c r="I15" s="189">
        <f t="shared" ca="1" si="0"/>
        <v>-0.10322484130964446</v>
      </c>
      <c r="J15" s="183">
        <f t="shared" ca="1" si="4"/>
        <v>-1.4248523402951296E-3</v>
      </c>
      <c r="K15" s="153">
        <f t="shared" ca="1" si="5"/>
        <v>1.4248523402951296E-3</v>
      </c>
      <c r="L15" s="196">
        <f t="shared" ca="1" si="1"/>
        <v>1.3996586391813209E-2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3.1223657377932265E-3</v>
      </c>
      <c r="G16" s="154">
        <v>0.20835486066898401</v>
      </c>
      <c r="H16" s="174">
        <f t="shared" ca="1" si="3"/>
        <v>0.83879051450646924</v>
      </c>
      <c r="I16" s="189">
        <f t="shared" ca="1" si="0"/>
        <v>0.21117840668682278</v>
      </c>
      <c r="J16" s="183">
        <f t="shared" ca="1" si="4"/>
        <v>2.8235460178387684E-3</v>
      </c>
      <c r="K16" s="153">
        <f t="shared" ca="1" si="5"/>
        <v>2.8235460178387684E-3</v>
      </c>
      <c r="L16" s="196">
        <f t="shared" ca="1" si="1"/>
        <v>1.3551620580258847E-2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3.2384040592626472E-3</v>
      </c>
      <c r="G17" s="154">
        <v>0.22576060888939709</v>
      </c>
      <c r="H17" s="174">
        <f t="shared" ca="1" si="3"/>
        <v>0.98133444257906488</v>
      </c>
      <c r="I17" s="189">
        <f t="shared" ca="1" si="0"/>
        <v>0.23010726316284064</v>
      </c>
      <c r="J17" s="183">
        <f t="shared" ca="1" si="4"/>
        <v>4.3466542734435509E-3</v>
      </c>
      <c r="K17" s="153">
        <f t="shared" ca="1" si="5"/>
        <v>4.3466542734435509E-3</v>
      </c>
      <c r="L17" s="196">
        <f t="shared" ca="1" si="1"/>
        <v>1.9253377703162693E-2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2.085954546174077E-3</v>
      </c>
      <c r="G18" s="154">
        <v>-5.2893181926111588E-2</v>
      </c>
      <c r="H18" s="174">
        <f t="shared" ca="1" si="3"/>
        <v>0.45542098643129192</v>
      </c>
      <c r="I18" s="189">
        <f t="shared" ca="1" si="0"/>
        <v>-5.2798864891120539E-2</v>
      </c>
      <c r="J18" s="183">
        <f t="shared" ca="1" si="4"/>
        <v>9.4317034991048265E-5</v>
      </c>
      <c r="K18" s="153">
        <f t="shared" ca="1" si="5"/>
        <v>9.4317034991048265E-5</v>
      </c>
      <c r="L18" s="196">
        <f t="shared" ca="1" si="1"/>
        <v>1.7831605427482728E-3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3.0519993370637564E-3</v>
      </c>
      <c r="G19" s="154">
        <v>-0.19779990055956342</v>
      </c>
      <c r="H19" s="174">
        <f t="shared" ca="1" si="3"/>
        <v>0.64997792318000758</v>
      </c>
      <c r="I19" s="189">
        <f t="shared" ca="1" si="0"/>
        <v>-0.19898652529120883</v>
      </c>
      <c r="J19" s="183">
        <f t="shared" ca="1" si="4"/>
        <v>-1.1866247316454082E-3</v>
      </c>
      <c r="K19" s="153">
        <f t="shared" ca="1" si="5"/>
        <v>1.1866247316454082E-3</v>
      </c>
      <c r="L19" s="196">
        <f t="shared" ca="1" si="1"/>
        <v>5.9991169272002754E-3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3.4253378143567028E-3</v>
      </c>
      <c r="G20" s="154">
        <v>-0.25380067215350544</v>
      </c>
      <c r="H20" s="174">
        <f t="shared" ca="1" si="3"/>
        <v>0.23656805640988832</v>
      </c>
      <c r="I20" s="189">
        <f t="shared" ca="1" si="0"/>
        <v>-0.25112630397951047</v>
      </c>
      <c r="J20" s="183">
        <f t="shared" ca="1" si="4"/>
        <v>2.6743681739949676E-3</v>
      </c>
      <c r="K20" s="153">
        <f t="shared" ca="1" si="5"/>
        <v>2.6743681739949676E-3</v>
      </c>
      <c r="L20" s="196">
        <f t="shared" ca="1" si="1"/>
        <v>1.0537277743604391E-2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2.1459944052792316E-3</v>
      </c>
      <c r="G21" s="154">
        <v>-6.1899160791884733E-2</v>
      </c>
      <c r="H21" s="174">
        <f t="shared" ca="1" si="3"/>
        <v>0.81807391398074714</v>
      </c>
      <c r="I21" s="189">
        <f t="shared" ca="1" si="0"/>
        <v>-6.2686701125692676E-2</v>
      </c>
      <c r="J21" s="183">
        <f t="shared" ca="1" si="4"/>
        <v>-7.8754033380794286E-4</v>
      </c>
      <c r="K21" s="153">
        <f t="shared" ca="1" si="5"/>
        <v>7.8754033380794286E-4</v>
      </c>
      <c r="L21" s="196">
        <f t="shared" ca="1" si="1"/>
        <v>1.2722956559230008E-2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3.2113330137774625E-3</v>
      </c>
      <c r="G22" s="154">
        <v>-0.22169995206661941</v>
      </c>
      <c r="H22" s="174">
        <f t="shared" ca="1" si="3"/>
        <v>0.41934643918358372</v>
      </c>
      <c r="I22" s="189">
        <f t="shared" ca="1" si="0"/>
        <v>-0.22098471644393936</v>
      </c>
      <c r="J22" s="183">
        <f t="shared" ca="1" si="4"/>
        <v>7.1523562268005492E-4</v>
      </c>
      <c r="K22" s="153">
        <f t="shared" ca="1" si="5"/>
        <v>7.1523562268005492E-4</v>
      </c>
      <c r="L22" s="196">
        <f t="shared" ca="1" si="1"/>
        <v>3.2261424326565989E-3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1.9228436152935759E-3</v>
      </c>
      <c r="G23" s="154">
        <v>-2.8426542294036405E-2</v>
      </c>
      <c r="H23" s="174">
        <f t="shared" ca="1" si="3"/>
        <v>0.87516101041848648</v>
      </c>
      <c r="I23" s="189">
        <f t="shared" ca="1" si="0"/>
        <v>-2.8853123507225784E-2</v>
      </c>
      <c r="J23" s="183">
        <f t="shared" ca="1" si="4"/>
        <v>-4.2658121318937814E-4</v>
      </c>
      <c r="K23" s="153">
        <f t="shared" ca="1" si="5"/>
        <v>4.2658121318937814E-4</v>
      </c>
      <c r="L23" s="196">
        <f t="shared" ca="1" si="1"/>
        <v>1.500644041673934E-2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0.97179932548052206</v>
      </c>
      <c r="I24" s="189">
        <f t="shared" ca="1" si="0"/>
        <v>1.0800042914003742</v>
      </c>
      <c r="J24" s="183">
        <f t="shared" ca="1" si="4"/>
        <v>2.0004291400374186E-2</v>
      </c>
      <c r="K24" s="153">
        <f t="shared" ca="1" si="5"/>
        <v>2.0004291400374186E-2</v>
      </c>
      <c r="L24" s="196">
        <f t="shared" ca="1" si="1"/>
        <v>1.8871973019220931E-2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1.8693618238707556E-3</v>
      </c>
      <c r="G25" s="154">
        <v>2.0404273580613363E-2</v>
      </c>
      <c r="H25" s="174">
        <f t="shared" ca="1" si="3"/>
        <v>0.52366402543322965</v>
      </c>
      <c r="I25" s="189">
        <f t="shared" ca="1" si="0"/>
        <v>2.0423587470571693E-2</v>
      </c>
      <c r="J25" s="183">
        <f t="shared" ca="1" si="4"/>
        <v>1.9313889958329222E-5</v>
      </c>
      <c r="K25" s="153">
        <f t="shared" ca="1" si="5"/>
        <v>1.9313889958329222E-5</v>
      </c>
      <c r="L25" s="196">
        <f t="shared" ca="1" si="1"/>
        <v>9.4656101732922546E-4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2.1633568159824131E-3</v>
      </c>
      <c r="G26" s="154">
        <v>6.4503522397362012E-2</v>
      </c>
      <c r="H26" s="174">
        <f t="shared" ca="1" si="3"/>
        <v>0.84961235713668593</v>
      </c>
      <c r="I26" s="189">
        <f t="shared" ca="1" si="0"/>
        <v>6.5405571537720447E-2</v>
      </c>
      <c r="J26" s="183">
        <f t="shared" ca="1" si="4"/>
        <v>9.020491403584352E-4</v>
      </c>
      <c r="K26" s="153">
        <f t="shared" ca="1" si="5"/>
        <v>9.020491403584352E-4</v>
      </c>
      <c r="L26" s="196">
        <f t="shared" ca="1" si="1"/>
        <v>1.398449428546752E-2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2.3996846949722868E-3</v>
      </c>
      <c r="G27" s="154">
        <v>9.9952704245843016E-2</v>
      </c>
      <c r="H27" s="174">
        <f t="shared" ca="1" si="3"/>
        <v>2.0208443427889522E-2</v>
      </c>
      <c r="I27" s="189">
        <f t="shared" ca="1" si="0"/>
        <v>9.8034445703694822E-2</v>
      </c>
      <c r="J27" s="183">
        <f t="shared" ca="1" si="4"/>
        <v>-1.9182585421481935E-3</v>
      </c>
      <c r="K27" s="153">
        <f t="shared" ca="1" si="5"/>
        <v>1.9182585421481935E-3</v>
      </c>
      <c r="L27" s="196">
        <f t="shared" ca="1" si="1"/>
        <v>1.9191662262884428E-2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2.3712427585385509E-3</v>
      </c>
      <c r="G28" s="154">
        <v>-9.5686413780782686E-2</v>
      </c>
      <c r="H28" s="174">
        <f t="shared" ca="1" si="3"/>
        <v>0.44745506533111812</v>
      </c>
      <c r="I28" s="189">
        <f t="shared" ca="1" si="0"/>
        <v>-9.5485300326350248E-2</v>
      </c>
      <c r="J28" s="183">
        <f t="shared" ca="1" si="4"/>
        <v>2.0111345443243889E-4</v>
      </c>
      <c r="K28" s="153">
        <f t="shared" ca="1" si="5"/>
        <v>2.0111345443243889E-4</v>
      </c>
      <c r="L28" s="196">
        <f t="shared" ca="1" si="1"/>
        <v>2.1017973867553368E-3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1.7940404060432513E-3</v>
      </c>
      <c r="G29" s="154">
        <v>-9.1060609064876896E-3</v>
      </c>
      <c r="H29" s="174">
        <f t="shared" ca="1" si="3"/>
        <v>0.95953130368941009</v>
      </c>
      <c r="I29" s="189">
        <f t="shared" ca="1" si="0"/>
        <v>-9.2734417080810282E-3</v>
      </c>
      <c r="J29" s="183">
        <f t="shared" ca="1" si="4"/>
        <v>-1.6738080159333854E-4</v>
      </c>
      <c r="K29" s="153">
        <f t="shared" ca="1" si="5"/>
        <v>1.6738080159333854E-4</v>
      </c>
      <c r="L29" s="196">
        <f t="shared" ca="1" si="1"/>
        <v>1.8381252147576421E-2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1.9611831262545242E-3</v>
      </c>
      <c r="G30" s="154">
        <v>-3.4177468938178635E-2</v>
      </c>
      <c r="H30" s="174">
        <f t="shared" ca="1" si="3"/>
        <v>0.6242296453436158</v>
      </c>
      <c r="I30" s="189">
        <f t="shared" ca="1" si="0"/>
        <v>-3.4347303131975926E-2</v>
      </c>
      <c r="J30" s="183">
        <f t="shared" ca="1" si="4"/>
        <v>-1.6983419379729137E-4</v>
      </c>
      <c r="K30" s="153">
        <f t="shared" ca="1" si="5"/>
        <v>1.6983419379729137E-4</v>
      </c>
      <c r="L30" s="196">
        <f t="shared" ca="1" si="1"/>
        <v>4.9691858137445232E-3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2.0764507066051287E-3</v>
      </c>
      <c r="G31" s="154">
        <v>5.1467605990769272E-2</v>
      </c>
      <c r="H31" s="174">
        <f t="shared" ca="1" si="3"/>
        <v>0.50757008333316311</v>
      </c>
      <c r="I31" s="189">
        <f t="shared" ca="1" si="0"/>
        <v>5.1483190553421612E-2</v>
      </c>
      <c r="J31" s="183">
        <f t="shared" ca="1" si="4"/>
        <v>1.5584562652340428E-5</v>
      </c>
      <c r="K31" s="153">
        <f t="shared" ca="1" si="5"/>
        <v>1.5584562652340428E-5</v>
      </c>
      <c r="L31" s="196">
        <f t="shared" ca="1" si="1"/>
        <v>3.0280333332651074E-4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2.1138613266624118E-3</v>
      </c>
      <c r="G32" s="154">
        <v>5.7079198999361758E-2</v>
      </c>
      <c r="H32" s="174">
        <f t="shared" ca="1" si="3"/>
        <v>0.89211639132923026</v>
      </c>
      <c r="I32" s="189">
        <f t="shared" ca="1" si="0"/>
        <v>5.797446658062546E-2</v>
      </c>
      <c r="J32" s="183">
        <f t="shared" ca="1" si="4"/>
        <v>8.9526758126370204E-4</v>
      </c>
      <c r="K32" s="153">
        <f t="shared" ca="1" si="5"/>
        <v>8.9526758126370204E-4</v>
      </c>
      <c r="L32" s="196">
        <f t="shared" ca="1" si="1"/>
        <v>1.5684655653169077E-2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2.1800647277119734E-3</v>
      </c>
      <c r="G33" s="154">
        <v>6.7009709156796049E-2</v>
      </c>
      <c r="H33" s="174">
        <f t="shared" ca="1" si="3"/>
        <v>0.81040962579078546</v>
      </c>
      <c r="I33" s="189">
        <f t="shared" ca="1" si="0"/>
        <v>6.7841727506544464E-2</v>
      </c>
      <c r="J33" s="183">
        <f t="shared" ca="1" si="4"/>
        <v>8.320183497484146E-4</v>
      </c>
      <c r="K33" s="153">
        <f t="shared" ca="1" si="5"/>
        <v>8.320183497484146E-4</v>
      </c>
      <c r="L33" s="196">
        <f t="shared" ca="1" si="1"/>
        <v>1.2416385031631378E-2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2.7404514679677141E-3</v>
      </c>
      <c r="G34" s="154">
        <v>-0.15106772019515713</v>
      </c>
      <c r="H34" s="174">
        <f t="shared" ca="1" si="3"/>
        <v>0.7805445675807321</v>
      </c>
      <c r="I34" s="189">
        <f t="shared" ca="1" si="0"/>
        <v>-0.15276296932465941</v>
      </c>
      <c r="J34" s="183">
        <f t="shared" ca="1" si="4"/>
        <v>-1.6952491295022798E-3</v>
      </c>
      <c r="K34" s="153">
        <f t="shared" ca="1" si="5"/>
        <v>1.6952491295022798E-3</v>
      </c>
      <c r="L34" s="196">
        <f t="shared" ca="1" si="1"/>
        <v>1.1221782703229181E-2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2.7748173368136102E-3</v>
      </c>
      <c r="G35" s="154">
        <v>0.15622260052204151</v>
      </c>
      <c r="H35" s="174">
        <f t="shared" ca="1" si="3"/>
        <v>0.70002647211819102</v>
      </c>
      <c r="I35" s="189">
        <f t="shared" ca="1" si="0"/>
        <v>0.15747254674794364</v>
      </c>
      <c r="J35" s="183">
        <f t="shared" ca="1" si="4"/>
        <v>1.2499462259021321E-3</v>
      </c>
      <c r="K35" s="153">
        <f t="shared" ca="1" si="5"/>
        <v>1.2499462259021321E-3</v>
      </c>
      <c r="L35" s="196">
        <f t="shared" ca="1" si="1"/>
        <v>8.001058884727609E-3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2.4013264166979687E-3</v>
      </c>
      <c r="G36" s="154">
        <v>0.10019896250469529</v>
      </c>
      <c r="H36" s="174">
        <f t="shared" ca="1" si="3"/>
        <v>0.48804322420455171</v>
      </c>
      <c r="I36" s="189">
        <f t="shared" ca="1" si="0"/>
        <v>0.10015104024351108</v>
      </c>
      <c r="J36" s="183">
        <f t="shared" ca="1" si="4"/>
        <v>-4.7922261184205062E-5</v>
      </c>
      <c r="K36" s="153">
        <f t="shared" ca="1" si="5"/>
        <v>4.7922261184205062E-5</v>
      </c>
      <c r="L36" s="196">
        <f t="shared" ca="1" si="1"/>
        <v>4.782710318179137E-4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2.166325525321301E-3</v>
      </c>
      <c r="G37" s="154">
        <v>6.4948828798195191E-2</v>
      </c>
      <c r="H37" s="174">
        <f t="shared" ca="1" si="3"/>
        <v>0.61157118111864994</v>
      </c>
      <c r="I37" s="189">
        <f t="shared" ca="1" si="0"/>
        <v>6.5238685499846696E-2</v>
      </c>
      <c r="J37" s="183">
        <f t="shared" ca="1" si="4"/>
        <v>2.8985670165150579E-4</v>
      </c>
      <c r="K37" s="153">
        <f t="shared" ca="1" si="5"/>
        <v>2.8985670165150579E-4</v>
      </c>
      <c r="L37" s="196">
        <f t="shared" ca="1" si="1"/>
        <v>4.4628472447460115E-3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1.7483652217525072E-3</v>
      </c>
      <c r="G38" s="154">
        <v>2.2547832628760922E-3</v>
      </c>
      <c r="H38" s="174">
        <f t="shared" ca="1" si="3"/>
        <v>0.92485217530502128</v>
      </c>
      <c r="I38" s="189">
        <f t="shared" ca="1" si="0"/>
        <v>2.2931012458390627E-3</v>
      </c>
      <c r="J38" s="183">
        <f t="shared" ca="1" si="4"/>
        <v>3.831798296297052E-5</v>
      </c>
      <c r="K38" s="153">
        <f t="shared" ca="1" si="5"/>
        <v>3.831798296297052E-5</v>
      </c>
      <c r="L38" s="196">
        <f t="shared" ca="1" si="1"/>
        <v>1.6994087012200881E-2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3.225585166389293E-3</v>
      </c>
      <c r="G39" s="154">
        <v>-0.22383777495839396</v>
      </c>
      <c r="H39" s="174">
        <f t="shared" ca="1" si="3"/>
        <v>8.3164655767210549E-2</v>
      </c>
      <c r="I39" s="189">
        <f t="shared" ca="1" si="0"/>
        <v>-0.22010563511931061</v>
      </c>
      <c r="J39" s="183">
        <f t="shared" ca="1" si="4"/>
        <v>3.7321398390833538E-3</v>
      </c>
      <c r="K39" s="153">
        <f t="shared" ca="1" si="5"/>
        <v>3.7321398390833538E-3</v>
      </c>
      <c r="L39" s="196">
        <f t="shared" ca="1" si="1"/>
        <v>1.6673413769311585E-2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2.4331796919173552E-3</v>
      </c>
      <c r="G40" s="154">
        <v>0.1049769537876033</v>
      </c>
      <c r="H40" s="174">
        <f t="shared" ca="1" si="3"/>
        <v>0.17650468778601724</v>
      </c>
      <c r="I40" s="189">
        <f t="shared" ca="1" si="0"/>
        <v>0.10361857168997156</v>
      </c>
      <c r="J40" s="183">
        <f t="shared" ca="1" si="4"/>
        <v>-1.3583820976317412E-3</v>
      </c>
      <c r="K40" s="153">
        <f t="shared" ca="1" si="5"/>
        <v>1.3583820976317412E-3</v>
      </c>
      <c r="L40" s="196">
        <f t="shared" ca="1" si="1"/>
        <v>1.2939812488559296E-2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2.9314822258332562E-3</v>
      </c>
      <c r="G41" s="154">
        <v>0.17972233387498848</v>
      </c>
      <c r="H41" s="174">
        <f t="shared" ca="1" si="3"/>
        <v>0.20963696131663645</v>
      </c>
      <c r="I41" s="189">
        <f t="shared" ca="1" si="0"/>
        <v>0.17763494495566018</v>
      </c>
      <c r="J41" s="183">
        <f t="shared" ca="1" si="4"/>
        <v>-2.0873889193283035E-3</v>
      </c>
      <c r="K41" s="153">
        <f t="shared" ca="1" si="5"/>
        <v>2.0873889193283035E-3</v>
      </c>
      <c r="L41" s="196">
        <f t="shared" ca="1" si="1"/>
        <v>1.1614521547334526E-2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2.6860001410562097E-3</v>
      </c>
      <c r="G42" s="154">
        <v>-0.14290002115843148</v>
      </c>
      <c r="H42" s="174">
        <f t="shared" ca="1" si="3"/>
        <v>0.2168833200200555</v>
      </c>
      <c r="I42" s="189">
        <f t="shared" ca="1" si="0"/>
        <v>-0.14128172597605393</v>
      </c>
      <c r="J42" s="183">
        <f t="shared" ca="1" si="4"/>
        <v>1.6182951823775493E-3</v>
      </c>
      <c r="K42" s="153">
        <f t="shared" ca="1" si="5"/>
        <v>1.6182951823775493E-3</v>
      </c>
      <c r="L42" s="196">
        <f t="shared" ca="1" si="1"/>
        <v>1.1324667199197721E-2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1.8141746305527131E-3</v>
      </c>
      <c r="G43" s="177">
        <v>-1.2126194582906979E-2</v>
      </c>
      <c r="H43" s="178">
        <f t="shared" ca="1" si="3"/>
        <v>0.81501371777748344</v>
      </c>
      <c r="I43" s="194">
        <f t="shared" ca="1" si="0"/>
        <v>-1.2278991288429169E-2</v>
      </c>
      <c r="J43" s="187">
        <f t="shared" ca="1" si="4"/>
        <v>-1.5279670552218946E-4</v>
      </c>
      <c r="K43" s="184">
        <f t="shared" ca="1" si="5"/>
        <v>1.5279670552218946E-4</v>
      </c>
      <c r="L43" s="197">
        <f t="shared" ca="1" si="1"/>
        <v>1.2600548711099432E-2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16</v>
      </c>
      <c r="K44" s="175" t="s">
        <v>971</v>
      </c>
      <c r="L44" s="176">
        <f ca="1">MAX(L5:L43)</f>
        <v>1.9253377703162693E-2</v>
      </c>
    </row>
    <row r="45" spans="1:16" x14ac:dyDescent="0.2">
      <c r="A45" s="148"/>
      <c r="J45" s="152"/>
      <c r="K45" s="157" t="s">
        <v>972</v>
      </c>
      <c r="L45" s="158">
        <f ca="1">MIN(L5:L43)</f>
        <v>3.0280333332651074E-4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982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6.0888447362612112E-3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9.45074998365154E-3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5.6755952675022507E-3</v>
      </c>
      <c r="G5" s="185">
        <v>0.59133929012533759</v>
      </c>
      <c r="H5" s="186">
        <f ca="1">RAND()</f>
        <v>0.88487517329604781</v>
      </c>
      <c r="I5" s="188">
        <f t="shared" ref="I5:I43" ca="1" si="0">G5*($I$2+H5*($I$3-$I$2))</f>
        <v>0.6004429625958877</v>
      </c>
      <c r="J5" s="181">
        <f ca="1">(I5-G5)</f>
        <v>9.103672470550106E-3</v>
      </c>
      <c r="K5" s="182">
        <f ca="1">ABS(I5-G5)</f>
        <v>9.103672470550106E-3</v>
      </c>
      <c r="L5" s="195">
        <f t="shared" ref="L5:L43" ca="1" si="1">K5/ABS(G5)</f>
        <v>1.5395006931842011E-2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4.5927109790783209E-3</v>
      </c>
      <c r="G6" s="154">
        <v>0.42890664686174818</v>
      </c>
      <c r="H6" s="174">
        <f t="shared" ref="H6:H43" ca="1" si="3">RAND()</f>
        <v>0.86801621389027606</v>
      </c>
      <c r="I6" s="189">
        <f t="shared" ca="1" si="0"/>
        <v>0.43522043087336554</v>
      </c>
      <c r="J6" s="183">
        <f t="shared" ref="J6:J43" ca="1" si="4">(I6-G6)</f>
        <v>6.3137840116173627E-3</v>
      </c>
      <c r="K6" s="153">
        <f t="shared" ref="K6:K43" ca="1" si="5">ABS(I6-G6)</f>
        <v>6.3137840116173627E-3</v>
      </c>
      <c r="L6" s="196">
        <f t="shared" ca="1" si="1"/>
        <v>1.4720648555611029E-2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3.2964443718784043E-3</v>
      </c>
      <c r="G7" s="154">
        <v>0.23446665578176074</v>
      </c>
      <c r="H7" s="174">
        <f t="shared" ca="1" si="3"/>
        <v>9.0719174072606656E-2</v>
      </c>
      <c r="I7" s="189">
        <f t="shared" ca="1" si="0"/>
        <v>0.23062814752052901</v>
      </c>
      <c r="J7" s="183">
        <f t="shared" ca="1" si="4"/>
        <v>-3.8385082612317212E-3</v>
      </c>
      <c r="K7" s="153">
        <f t="shared" ca="1" si="5"/>
        <v>3.8385082612317212E-3</v>
      </c>
      <c r="L7" s="196">
        <f t="shared" ca="1" si="1"/>
        <v>1.6371233037095759E-2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4.2815055957952366E-3</v>
      </c>
      <c r="G8" s="154">
        <v>0.38222583936928545</v>
      </c>
      <c r="H8" s="174">
        <f t="shared" ca="1" si="3"/>
        <v>0.98084133009885222</v>
      </c>
      <c r="I8" s="189">
        <f t="shared" ca="1" si="0"/>
        <v>0.38957743860930455</v>
      </c>
      <c r="J8" s="183">
        <f t="shared" ca="1" si="4"/>
        <v>7.3515992400191021E-3</v>
      </c>
      <c r="K8" s="153">
        <f t="shared" ca="1" si="5"/>
        <v>7.3515992400191021E-3</v>
      </c>
      <c r="L8" s="196">
        <f t="shared" ca="1" si="1"/>
        <v>1.92336532039541E-2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3.0604139208129238E-3</v>
      </c>
      <c r="G9" s="154">
        <v>0.19906208812193862</v>
      </c>
      <c r="H9" s="174">
        <f t="shared" ca="1" si="3"/>
        <v>0.48907667555775913</v>
      </c>
      <c r="I9" s="189">
        <f t="shared" ca="1" si="0"/>
        <v>0.19897511133103038</v>
      </c>
      <c r="J9" s="183">
        <f t="shared" ca="1" si="4"/>
        <v>-8.6976790908244173E-5</v>
      </c>
      <c r="K9" s="153">
        <f t="shared" ca="1" si="5"/>
        <v>8.6976790908244173E-5</v>
      </c>
      <c r="L9" s="196">
        <f t="shared" ca="1" si="1"/>
        <v>4.3693297768968026E-4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3.9638378686095727E-3</v>
      </c>
      <c r="G10" s="154">
        <v>-0.33457568029143592</v>
      </c>
      <c r="H10" s="174">
        <f t="shared" ca="1" si="3"/>
        <v>0.3157368692013538</v>
      </c>
      <c r="I10" s="189">
        <f t="shared" ca="1" si="0"/>
        <v>-0.33210968179785244</v>
      </c>
      <c r="J10" s="183">
        <f t="shared" ca="1" si="4"/>
        <v>2.4659984935834767E-3</v>
      </c>
      <c r="K10" s="153">
        <f t="shared" ca="1" si="5"/>
        <v>2.4659984935834767E-3</v>
      </c>
      <c r="L10" s="196">
        <f t="shared" ca="1" si="1"/>
        <v>7.3705252319458516E-3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1.8456132393829955E-3</v>
      </c>
      <c r="G11" s="154">
        <v>1.6841985907449342E-2</v>
      </c>
      <c r="H11" s="174">
        <f t="shared" ca="1" si="3"/>
        <v>2.4586284469606867E-2</v>
      </c>
      <c r="I11" s="189">
        <f t="shared" ca="1" si="0"/>
        <v>1.65217094635625E-2</v>
      </c>
      <c r="J11" s="183">
        <f t="shared" ca="1" si="4"/>
        <v>-3.2027644388684176E-4</v>
      </c>
      <c r="K11" s="153">
        <f t="shared" ca="1" si="5"/>
        <v>3.2027644388684176E-4</v>
      </c>
      <c r="L11" s="196">
        <f t="shared" ca="1" si="1"/>
        <v>1.9016548621215802E-2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2.6276184292830843E-3</v>
      </c>
      <c r="G12" s="154">
        <v>0.13414276439246264</v>
      </c>
      <c r="H12" s="174">
        <f t="shared" ca="1" si="3"/>
        <v>0.75094372842819179</v>
      </c>
      <c r="I12" s="189">
        <f t="shared" ca="1" si="0"/>
        <v>0.13548925580999502</v>
      </c>
      <c r="J12" s="183">
        <f t="shared" ca="1" si="4"/>
        <v>1.346491417532375E-3</v>
      </c>
      <c r="K12" s="153">
        <f t="shared" ca="1" si="5"/>
        <v>1.346491417532375E-3</v>
      </c>
      <c r="L12" s="196">
        <f t="shared" ca="1" si="1"/>
        <v>1.0037749137127764E-2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2.7814927651231536E-3</v>
      </c>
      <c r="G13" s="154">
        <v>0.15722391476847308</v>
      </c>
      <c r="H13" s="174">
        <f t="shared" ca="1" si="3"/>
        <v>0.36722869531138691</v>
      </c>
      <c r="I13" s="189">
        <f t="shared" ca="1" si="0"/>
        <v>0.15638892179679062</v>
      </c>
      <c r="J13" s="183">
        <f t="shared" ca="1" si="4"/>
        <v>-8.3499297168246334E-4</v>
      </c>
      <c r="K13" s="153">
        <f t="shared" ca="1" si="5"/>
        <v>8.3499297168246334E-4</v>
      </c>
      <c r="L13" s="196">
        <f t="shared" ca="1" si="1"/>
        <v>5.3108521875445515E-3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2.4273332542039971E-3</v>
      </c>
      <c r="G14" s="154">
        <v>0.10409998813059955</v>
      </c>
      <c r="H14" s="174">
        <f t="shared" ca="1" si="3"/>
        <v>0.83013105496380124</v>
      </c>
      <c r="I14" s="189">
        <f t="shared" ca="1" si="0"/>
        <v>0.10547465368673051</v>
      </c>
      <c r="J14" s="183">
        <f t="shared" ca="1" si="4"/>
        <v>1.3746655561309579E-3</v>
      </c>
      <c r="K14" s="153">
        <f t="shared" ca="1" si="5"/>
        <v>1.3746655561309579E-3</v>
      </c>
      <c r="L14" s="196">
        <f t="shared" ca="1" si="1"/>
        <v>1.3205242198552023E-2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2.4273332542039971E-3</v>
      </c>
      <c r="G15" s="154">
        <v>-0.10409998813059955</v>
      </c>
      <c r="H15" s="174">
        <f t="shared" ca="1" si="3"/>
        <v>0.68384862577606786</v>
      </c>
      <c r="I15" s="189">
        <f t="shared" ca="1" si="0"/>
        <v>-0.10486553372104418</v>
      </c>
      <c r="J15" s="183">
        <f t="shared" ca="1" si="4"/>
        <v>-7.6554559044463011E-4</v>
      </c>
      <c r="K15" s="153">
        <f t="shared" ca="1" si="5"/>
        <v>7.6554559044463011E-4</v>
      </c>
      <c r="L15" s="196">
        <f t="shared" ca="1" si="1"/>
        <v>7.3539450310427332E-3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3.1383872631521662E-3</v>
      </c>
      <c r="G16" s="154">
        <v>0.21075808947282493</v>
      </c>
      <c r="H16" s="174">
        <f t="shared" ca="1" si="3"/>
        <v>0.29292217085131289</v>
      </c>
      <c r="I16" s="189">
        <f t="shared" ca="1" si="0"/>
        <v>0.20901235636708262</v>
      </c>
      <c r="J16" s="183">
        <f t="shared" ca="1" si="4"/>
        <v>-1.7457331057423031E-3</v>
      </c>
      <c r="K16" s="153">
        <f t="shared" ca="1" si="5"/>
        <v>1.7457331057423031E-3</v>
      </c>
      <c r="L16" s="196">
        <f t="shared" ca="1" si="1"/>
        <v>8.2831131659475265E-3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3.2342046507806929E-3</v>
      </c>
      <c r="G17" s="154">
        <v>0.22513069761710391</v>
      </c>
      <c r="H17" s="174">
        <f t="shared" ca="1" si="3"/>
        <v>0.33295123563938522</v>
      </c>
      <c r="I17" s="189">
        <f t="shared" ca="1" si="0"/>
        <v>0.22362638542284072</v>
      </c>
      <c r="J17" s="183">
        <f t="shared" ca="1" si="4"/>
        <v>-1.5043121942631965E-3</v>
      </c>
      <c r="K17" s="153">
        <f t="shared" ca="1" si="5"/>
        <v>1.5043121942631965E-3</v>
      </c>
      <c r="L17" s="196">
        <f t="shared" ca="1" si="1"/>
        <v>6.6819505744245026E-3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2.0925837468119897E-3</v>
      </c>
      <c r="G18" s="154">
        <v>-5.3887562021798452E-2</v>
      </c>
      <c r="H18" s="174">
        <f t="shared" ca="1" si="3"/>
        <v>0.71032696055730948</v>
      </c>
      <c r="I18" s="189">
        <f t="shared" ca="1" si="0"/>
        <v>-5.4340922307073991E-2</v>
      </c>
      <c r="J18" s="183">
        <f t="shared" ca="1" si="4"/>
        <v>-4.5336028527553918E-4</v>
      </c>
      <c r="K18" s="153">
        <f t="shared" ca="1" si="5"/>
        <v>4.5336028527553918E-4</v>
      </c>
      <c r="L18" s="196">
        <f t="shared" ca="1" si="1"/>
        <v>8.4130784222924589E-3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2.6126659735132471E-3</v>
      </c>
      <c r="G19" s="154">
        <v>-0.13189989602698704</v>
      </c>
      <c r="H19" s="174">
        <f t="shared" ca="1" si="3"/>
        <v>0.69640136681894538</v>
      </c>
      <c r="I19" s="189">
        <f t="shared" ca="1" si="0"/>
        <v>-0.13293610882150611</v>
      </c>
      <c r="J19" s="183">
        <f t="shared" ca="1" si="4"/>
        <v>-1.0362127945190702E-3</v>
      </c>
      <c r="K19" s="153">
        <f t="shared" ca="1" si="5"/>
        <v>1.0362127945190702E-3</v>
      </c>
      <c r="L19" s="196">
        <f t="shared" ca="1" si="1"/>
        <v>7.8560546727577292E-3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3.4453381156489414E-3</v>
      </c>
      <c r="G20" s="154">
        <v>-0.25680071734734122</v>
      </c>
      <c r="H20" s="174">
        <f t="shared" ca="1" si="3"/>
        <v>0.84267822722019592</v>
      </c>
      <c r="I20" s="189">
        <f t="shared" ca="1" si="0"/>
        <v>-0.26032071793011968</v>
      </c>
      <c r="J20" s="183">
        <f t="shared" ca="1" si="4"/>
        <v>-3.5200005827784597E-3</v>
      </c>
      <c r="K20" s="153">
        <f t="shared" ca="1" si="5"/>
        <v>3.5200005827784597E-3</v>
      </c>
      <c r="L20" s="196">
        <f t="shared" ca="1" si="1"/>
        <v>1.3707129088807835E-2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2.008660757480222E-3</v>
      </c>
      <c r="G21" s="154">
        <v>-4.1299113622033312E-2</v>
      </c>
      <c r="H21" s="174">
        <f t="shared" ca="1" si="3"/>
        <v>0.47725624683786627</v>
      </c>
      <c r="I21" s="189">
        <f t="shared" ca="1" si="0"/>
        <v>-4.1261541748191938E-2</v>
      </c>
      <c r="J21" s="183">
        <f t="shared" ca="1" si="4"/>
        <v>3.7571873841374392E-5</v>
      </c>
      <c r="K21" s="153">
        <f t="shared" ca="1" si="5"/>
        <v>3.7571873841374392E-5</v>
      </c>
      <c r="L21" s="196">
        <f t="shared" ca="1" si="1"/>
        <v>9.0975012648527123E-4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3.2053329982216655E-3</v>
      </c>
      <c r="G22" s="154">
        <v>-0.22079994973324979</v>
      </c>
      <c r="H22" s="174">
        <f t="shared" ca="1" si="3"/>
        <v>0.72695921855826651</v>
      </c>
      <c r="I22" s="189">
        <f t="shared" ca="1" si="0"/>
        <v>-0.22280445309521629</v>
      </c>
      <c r="J22" s="183">
        <f t="shared" ca="1" si="4"/>
        <v>-2.0045033619665031E-3</v>
      </c>
      <c r="K22" s="153">
        <f t="shared" ca="1" si="5"/>
        <v>2.0045033619665031E-3</v>
      </c>
      <c r="L22" s="196">
        <f t="shared" ca="1" si="1"/>
        <v>9.0783687423306031E-3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1.8595205627508092E-3</v>
      </c>
      <c r="G23" s="154">
        <v>-1.8928084412621393E-2</v>
      </c>
      <c r="H23" s="174">
        <f t="shared" ca="1" si="3"/>
        <v>0.29178759729777148</v>
      </c>
      <c r="I23" s="189">
        <f t="shared" ca="1" si="0"/>
        <v>-1.8770441935257294E-2</v>
      </c>
      <c r="J23" s="183">
        <f t="shared" ca="1" si="4"/>
        <v>1.5764247736409914E-4</v>
      </c>
      <c r="K23" s="153">
        <f t="shared" ca="1" si="5"/>
        <v>1.5764247736409914E-4</v>
      </c>
      <c r="L23" s="196">
        <f t="shared" ca="1" si="1"/>
        <v>8.3284961080890962E-3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0.81431912897051784</v>
      </c>
      <c r="I24" s="189">
        <f t="shared" ca="1" si="0"/>
        <v>1.0733271310683501</v>
      </c>
      <c r="J24" s="183">
        <f t="shared" ca="1" si="4"/>
        <v>1.332713106835004E-2</v>
      </c>
      <c r="K24" s="153">
        <f t="shared" ca="1" si="5"/>
        <v>1.332713106835004E-2</v>
      </c>
      <c r="L24" s="196">
        <f t="shared" ca="1" si="1"/>
        <v>1.2572765158820791E-2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2.0924636270052009E-3</v>
      </c>
      <c r="G25" s="154">
        <v>5.3869544050780149E-2</v>
      </c>
      <c r="H25" s="174">
        <f t="shared" ca="1" si="3"/>
        <v>0.57554690373917672</v>
      </c>
      <c r="I25" s="189">
        <f t="shared" ca="1" si="0"/>
        <v>5.4032331141135252E-2</v>
      </c>
      <c r="J25" s="183">
        <f t="shared" ca="1" si="4"/>
        <v>1.6278709035510291E-4</v>
      </c>
      <c r="K25" s="153">
        <f t="shared" ca="1" si="5"/>
        <v>1.6278709035510291E-4</v>
      </c>
      <c r="L25" s="196">
        <f t="shared" ca="1" si="1"/>
        <v>3.0218761495670278E-3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2.1750212352376758E-3</v>
      </c>
      <c r="G26" s="154">
        <v>6.6253185285651384E-2</v>
      </c>
      <c r="H26" s="174">
        <f t="shared" ca="1" si="3"/>
        <v>0.66917126139189564</v>
      </c>
      <c r="I26" s="189">
        <f t="shared" ca="1" si="0"/>
        <v>6.6701510682691575E-2</v>
      </c>
      <c r="J26" s="183">
        <f t="shared" ca="1" si="4"/>
        <v>4.4832539704019181E-4</v>
      </c>
      <c r="K26" s="153">
        <f t="shared" ca="1" si="5"/>
        <v>4.4832539704019181E-4</v>
      </c>
      <c r="L26" s="196">
        <f t="shared" ca="1" si="1"/>
        <v>6.7668504556759289E-3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2.4602979636022121E-3</v>
      </c>
      <c r="G27" s="154">
        <v>0.10904469454033183</v>
      </c>
      <c r="H27" s="174">
        <f t="shared" ca="1" si="3"/>
        <v>0.55738510291179499</v>
      </c>
      <c r="I27" s="189">
        <f t="shared" ca="1" si="0"/>
        <v>0.10929499618105912</v>
      </c>
      <c r="J27" s="183">
        <f t="shared" ca="1" si="4"/>
        <v>2.5030164072728511E-4</v>
      </c>
      <c r="K27" s="153">
        <f t="shared" ca="1" si="5"/>
        <v>2.5030164072728511E-4</v>
      </c>
      <c r="L27" s="196">
        <f t="shared" ca="1" si="1"/>
        <v>2.2954041164717763E-3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2.3828644845779417E-3</v>
      </c>
      <c r="G28" s="154">
        <v>-9.7429672686691227E-2</v>
      </c>
      <c r="H28" s="174">
        <f t="shared" ca="1" si="3"/>
        <v>9.070008968440646E-2</v>
      </c>
      <c r="I28" s="189">
        <f t="shared" ca="1" si="0"/>
        <v>-9.5834554434981609E-2</v>
      </c>
      <c r="J28" s="183">
        <f t="shared" ca="1" si="4"/>
        <v>1.595118251709618E-3</v>
      </c>
      <c r="K28" s="153">
        <f t="shared" ca="1" si="5"/>
        <v>1.595118251709618E-3</v>
      </c>
      <c r="L28" s="196">
        <f t="shared" ca="1" si="1"/>
        <v>1.6371996412623782E-2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1.811808814527822E-3</v>
      </c>
      <c r="G29" s="154">
        <v>-1.1771322179173316E-2</v>
      </c>
      <c r="H29" s="174">
        <f t="shared" ca="1" si="3"/>
        <v>0.64471354838746198</v>
      </c>
      <c r="I29" s="189">
        <f t="shared" ca="1" si="0"/>
        <v>-1.1839460971243722E-2</v>
      </c>
      <c r="J29" s="183">
        <f t="shared" ca="1" si="4"/>
        <v>-6.8138792070406365E-5</v>
      </c>
      <c r="K29" s="153">
        <f t="shared" ca="1" si="5"/>
        <v>6.8138792070406365E-5</v>
      </c>
      <c r="L29" s="196">
        <f t="shared" ca="1" si="1"/>
        <v>5.7885419354983337E-3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1.9671839936319865E-3</v>
      </c>
      <c r="G30" s="154">
        <v>-3.5077599044798013E-2</v>
      </c>
      <c r="H30" s="174">
        <f t="shared" ca="1" si="3"/>
        <v>0.43837456432910626</v>
      </c>
      <c r="I30" s="189">
        <f t="shared" ca="1" si="0"/>
        <v>-3.4991132151861025E-2</v>
      </c>
      <c r="J30" s="183">
        <f t="shared" ca="1" si="4"/>
        <v>8.646689293698856E-5</v>
      </c>
      <c r="K30" s="153">
        <f t="shared" ca="1" si="5"/>
        <v>8.646689293698856E-5</v>
      </c>
      <c r="L30" s="196">
        <f t="shared" ca="1" si="1"/>
        <v>2.4650174268358756E-3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2.0470434398911007E-3</v>
      </c>
      <c r="G31" s="154">
        <v>4.7056515983665115E-2</v>
      </c>
      <c r="H31" s="174">
        <f t="shared" ca="1" si="3"/>
        <v>0.56423047975294205</v>
      </c>
      <c r="I31" s="189">
        <f t="shared" ca="1" si="0"/>
        <v>4.7177414487550424E-2</v>
      </c>
      <c r="J31" s="183">
        <f t="shared" ca="1" si="4"/>
        <v>1.208985038853097E-4</v>
      </c>
      <c r="K31" s="153">
        <f t="shared" ca="1" si="5"/>
        <v>1.208985038853097E-4</v>
      </c>
      <c r="L31" s="196">
        <f t="shared" ca="1" si="1"/>
        <v>2.5692191901176367E-3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2.1003100896932899E-3</v>
      </c>
      <c r="G32" s="154">
        <v>5.5046513453993473E-2</v>
      </c>
      <c r="H32" s="174">
        <f t="shared" ca="1" si="3"/>
        <v>0.66318661661488043</v>
      </c>
      <c r="I32" s="189">
        <f t="shared" ca="1" si="0"/>
        <v>5.540582762547358E-2</v>
      </c>
      <c r="J32" s="183">
        <f t="shared" ca="1" si="4"/>
        <v>3.5931417148010736E-4</v>
      </c>
      <c r="K32" s="153">
        <f t="shared" ca="1" si="5"/>
        <v>3.5931417148010736E-4</v>
      </c>
      <c r="L32" s="196">
        <f t="shared" ca="1" si="1"/>
        <v>6.5274646645952124E-3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2.1419985413006883E-3</v>
      </c>
      <c r="G33" s="154">
        <v>6.1299781195103265E-2</v>
      </c>
      <c r="H33" s="174">
        <f t="shared" ca="1" si="3"/>
        <v>0.52430648226133725</v>
      </c>
      <c r="I33" s="189">
        <f t="shared" ca="1" si="0"/>
        <v>6.135938047687297E-2</v>
      </c>
      <c r="J33" s="183">
        <f t="shared" ca="1" si="4"/>
        <v>5.9599281769705248E-5</v>
      </c>
      <c r="K33" s="153">
        <f t="shared" ca="1" si="5"/>
        <v>5.9599281769705248E-5</v>
      </c>
      <c r="L33" s="196">
        <f t="shared" ca="1" si="1"/>
        <v>9.7225929045348933E-4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2.6818678473512149E-3</v>
      </c>
      <c r="G34" s="154">
        <v>-0.14228017710268226</v>
      </c>
      <c r="H34" s="174">
        <f t="shared" ca="1" si="3"/>
        <v>0.54901570495425955</v>
      </c>
      <c r="I34" s="189">
        <f t="shared" ca="1" si="0"/>
        <v>-0.14255913562995046</v>
      </c>
      <c r="J34" s="183">
        <f t="shared" ca="1" si="4"/>
        <v>-2.7895852726819714E-4</v>
      </c>
      <c r="K34" s="153">
        <f t="shared" ca="1" si="5"/>
        <v>2.7895852726819714E-4</v>
      </c>
      <c r="L34" s="196">
        <f t="shared" ca="1" si="1"/>
        <v>1.9606281981703988E-3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2.71396525487159E-3</v>
      </c>
      <c r="G35" s="154">
        <v>0.14709478823073852</v>
      </c>
      <c r="H35" s="174">
        <f t="shared" ca="1" si="3"/>
        <v>0.73808350092127439</v>
      </c>
      <c r="I35" s="189">
        <f t="shared" ca="1" si="0"/>
        <v>0.14849562191670843</v>
      </c>
      <c r="J35" s="183">
        <f t="shared" ca="1" si="4"/>
        <v>1.40083368596991E-3</v>
      </c>
      <c r="K35" s="153">
        <f t="shared" ca="1" si="5"/>
        <v>1.40083368596991E-3</v>
      </c>
      <c r="L35" s="196">
        <f t="shared" ca="1" si="1"/>
        <v>9.5233400368509909E-3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2.4175076768630783E-3</v>
      </c>
      <c r="G36" s="154">
        <v>0.10262615152946175</v>
      </c>
      <c r="H36" s="174">
        <f t="shared" ca="1" si="3"/>
        <v>0.58812176322712029</v>
      </c>
      <c r="I36" s="189">
        <f t="shared" ca="1" si="0"/>
        <v>0.10298789542650136</v>
      </c>
      <c r="J36" s="183">
        <f t="shared" ca="1" si="4"/>
        <v>3.6174389703960697E-4</v>
      </c>
      <c r="K36" s="153">
        <f t="shared" ca="1" si="5"/>
        <v>3.6174389703960697E-4</v>
      </c>
      <c r="L36" s="196">
        <f t="shared" ca="1" si="1"/>
        <v>3.5248705290849584E-3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2.1704487528387975E-3</v>
      </c>
      <c r="G37" s="154">
        <v>6.5567312925819632E-2</v>
      </c>
      <c r="H37" s="174">
        <f t="shared" ca="1" si="3"/>
        <v>0.88067280755967625</v>
      </c>
      <c r="I37" s="189">
        <f t="shared" ca="1" si="0"/>
        <v>6.656570064964426E-2</v>
      </c>
      <c r="J37" s="183">
        <f t="shared" ca="1" si="4"/>
        <v>9.9838772382462859E-4</v>
      </c>
      <c r="K37" s="153">
        <f t="shared" ca="1" si="5"/>
        <v>9.9838772382462859E-4</v>
      </c>
      <c r="L37" s="196">
        <f t="shared" ca="1" si="1"/>
        <v>1.5226912302387114E-2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1.743830269343814E-3</v>
      </c>
      <c r="G38" s="154">
        <v>1.5745404015721221E-3</v>
      </c>
      <c r="H38" s="174">
        <f t="shared" ca="1" si="3"/>
        <v>8.4230625397860859E-3</v>
      </c>
      <c r="I38" s="189">
        <f t="shared" ca="1" si="0"/>
        <v>1.543580091631634E-3</v>
      </c>
      <c r="J38" s="183">
        <f t="shared" ca="1" si="4"/>
        <v>-3.0960309940488004E-5</v>
      </c>
      <c r="K38" s="153">
        <f t="shared" ca="1" si="5"/>
        <v>3.0960309940488004E-5</v>
      </c>
      <c r="L38" s="196">
        <f t="shared" ca="1" si="1"/>
        <v>1.9663077498408579E-2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3.4113309249475311E-3</v>
      </c>
      <c r="G39" s="154">
        <v>-0.25169963874212975</v>
      </c>
      <c r="H39" s="174">
        <f t="shared" ca="1" si="3"/>
        <v>1.4986913875007613E-2</v>
      </c>
      <c r="I39" s="189">
        <f t="shared" ca="1" si="0"/>
        <v>-0.24681653399961509</v>
      </c>
      <c r="J39" s="183">
        <f t="shared" ca="1" si="4"/>
        <v>4.8831047425146601E-3</v>
      </c>
      <c r="K39" s="153">
        <f t="shared" ca="1" si="5"/>
        <v>4.8831047425146601E-3</v>
      </c>
      <c r="L39" s="196">
        <f t="shared" ca="1" si="1"/>
        <v>1.9400523444999769E-2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2.3013354662508733E-3</v>
      </c>
      <c r="G40" s="154">
        <v>8.5200319937630997E-2</v>
      </c>
      <c r="H40" s="174">
        <f t="shared" ca="1" si="3"/>
        <v>0.13497547049695779</v>
      </c>
      <c r="I40" s="189">
        <f t="shared" ca="1" si="0"/>
        <v>8.3956311669681302E-2</v>
      </c>
      <c r="J40" s="183">
        <f t="shared" ca="1" si="4"/>
        <v>-1.244008267949695E-3</v>
      </c>
      <c r="K40" s="153">
        <f t="shared" ca="1" si="5"/>
        <v>1.244008267949695E-3</v>
      </c>
      <c r="L40" s="196">
        <f t="shared" ca="1" si="1"/>
        <v>1.4600981180121667E-2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3.0158787913926871E-3</v>
      </c>
      <c r="G41" s="154">
        <v>0.19238181870890303</v>
      </c>
      <c r="H41" s="174">
        <f t="shared" ca="1" si="3"/>
        <v>0.9055784596888965</v>
      </c>
      <c r="I41" s="189">
        <f t="shared" ca="1" si="0"/>
        <v>0.19550285557706726</v>
      </c>
      <c r="J41" s="183">
        <f t="shared" ca="1" si="4"/>
        <v>3.1210368681642287E-3</v>
      </c>
      <c r="K41" s="153">
        <f t="shared" ca="1" si="5"/>
        <v>3.1210368681642287E-3</v>
      </c>
      <c r="L41" s="196">
        <f t="shared" ca="1" si="1"/>
        <v>1.6223138387555923E-2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2.6820001436554317E-3</v>
      </c>
      <c r="G42" s="154">
        <v>-0.14230002154831478</v>
      </c>
      <c r="H42" s="174">
        <f t="shared" ca="1" si="3"/>
        <v>0.51191294402775622</v>
      </c>
      <c r="I42" s="189">
        <f t="shared" ca="1" si="0"/>
        <v>-0.14236783003598893</v>
      </c>
      <c r="J42" s="183">
        <f t="shared" ca="1" si="4"/>
        <v>-6.7808487674153595E-5</v>
      </c>
      <c r="K42" s="153">
        <f t="shared" ca="1" si="5"/>
        <v>6.7808487674153595E-5</v>
      </c>
      <c r="L42" s="196">
        <f t="shared" ca="1" si="1"/>
        <v>4.7651776111032242E-4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1.7868299363127361E-3</v>
      </c>
      <c r="G43" s="177">
        <v>-8.0244904469104483E-3</v>
      </c>
      <c r="H43" s="178">
        <f t="shared" ca="1" si="3"/>
        <v>0.92293968020760797</v>
      </c>
      <c r="I43" s="194">
        <f t="shared" ca="1" si="0"/>
        <v>-8.1602454638482601E-3</v>
      </c>
      <c r="J43" s="187">
        <f t="shared" ca="1" si="4"/>
        <v>-1.3575501693781182E-4</v>
      </c>
      <c r="K43" s="184">
        <f t="shared" ca="1" si="5"/>
        <v>1.3575501693781182E-4</v>
      </c>
      <c r="L43" s="197">
        <f t="shared" ca="1" si="1"/>
        <v>1.6917587208304247E-2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17</v>
      </c>
      <c r="K44" s="175" t="s">
        <v>971</v>
      </c>
      <c r="L44" s="176">
        <f ca="1">MAX(L5:L43)</f>
        <v>1.9663077498408579E-2</v>
      </c>
    </row>
    <row r="45" spans="1:16" x14ac:dyDescent="0.2">
      <c r="A45" s="148"/>
      <c r="J45" s="152"/>
      <c r="K45" s="157" t="s">
        <v>972</v>
      </c>
      <c r="L45" s="158">
        <f ca="1">MIN(L5:L43)</f>
        <v>4.3693297768968026E-4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4"/>
  <sheetViews>
    <sheetView workbookViewId="0">
      <selection activeCell="A16" sqref="A16"/>
    </sheetView>
  </sheetViews>
  <sheetFormatPr defaultRowHeight="12.75" x14ac:dyDescent="0.2"/>
  <cols>
    <col min="1" max="1" width="7.42578125" bestFit="1" customWidth="1"/>
    <col min="3" max="3" width="5.140625" bestFit="1" customWidth="1"/>
    <col min="4" max="4" width="11.28515625" style="73" bestFit="1" customWidth="1"/>
    <col min="5" max="5" width="12.85546875" bestFit="1" customWidth="1"/>
    <col min="6" max="11" width="9.28515625" bestFit="1" customWidth="1"/>
    <col min="12" max="12" width="6.85546875" bestFit="1" customWidth="1"/>
    <col min="13" max="13" width="6.5703125" bestFit="1" customWidth="1"/>
    <col min="14" max="14" width="11.28515625" bestFit="1" customWidth="1"/>
    <col min="15" max="16" width="9.140625" hidden="1" customWidth="1"/>
    <col min="17" max="19" width="9.28515625" hidden="1" customWidth="1"/>
    <col min="20" max="21" width="9.28515625" bestFit="1" customWidth="1"/>
    <col min="23" max="23" width="12" bestFit="1" customWidth="1"/>
  </cols>
  <sheetData>
    <row r="1" spans="1:30" x14ac:dyDescent="0.2">
      <c r="D1" s="73" t="s">
        <v>715</v>
      </c>
      <c r="G1">
        <v>-3</v>
      </c>
      <c r="H1">
        <v>-2</v>
      </c>
      <c r="I1">
        <v>1</v>
      </c>
      <c r="J1">
        <v>2</v>
      </c>
      <c r="K1">
        <v>3</v>
      </c>
    </row>
    <row r="2" spans="1:30" x14ac:dyDescent="0.2">
      <c r="A2" t="s">
        <v>698</v>
      </c>
      <c r="B2">
        <f>0.004/3</f>
        <v>1.3333333333333333E-3</v>
      </c>
      <c r="D2" s="73" t="s">
        <v>716</v>
      </c>
      <c r="F2" s="65">
        <f>K2</f>
        <v>2.1450000000000067</v>
      </c>
      <c r="G2" s="67">
        <f>(95.44-H2*2)/2</f>
        <v>13.589999999999996</v>
      </c>
      <c r="H2" s="63">
        <v>34.130000000000003</v>
      </c>
      <c r="I2" s="69">
        <f>H2</f>
        <v>34.130000000000003</v>
      </c>
      <c r="J2" s="70">
        <f>G2</f>
        <v>13.589999999999996</v>
      </c>
      <c r="K2" s="71">
        <f>(99.73-G2-H2*2-J2)/2</f>
        <v>2.1450000000000067</v>
      </c>
    </row>
    <row r="3" spans="1:30" x14ac:dyDescent="0.2">
      <c r="A3" t="s">
        <v>699</v>
      </c>
      <c r="B3" s="54">
        <v>0.5</v>
      </c>
      <c r="E3">
        <v>0</v>
      </c>
      <c r="F3" s="67">
        <f>G3-F2/100</f>
        <v>1.3499999999999207E-3</v>
      </c>
      <c r="G3" s="67">
        <f>H3-G2/100</f>
        <v>2.2799999999999987E-2</v>
      </c>
      <c r="H3" s="64">
        <f>B3-H2/100</f>
        <v>0.15869999999999995</v>
      </c>
      <c r="I3" s="66">
        <f>B3+I2/100</f>
        <v>0.84130000000000005</v>
      </c>
      <c r="J3" s="70">
        <f>I3+J2/100</f>
        <v>0.97720000000000007</v>
      </c>
      <c r="K3" s="72">
        <f>J3+K2/100</f>
        <v>0.99865000000000015</v>
      </c>
      <c r="L3">
        <v>1</v>
      </c>
      <c r="X3" s="201" t="s">
        <v>714</v>
      </c>
      <c r="Y3" s="201"/>
      <c r="Z3" s="201"/>
      <c r="AA3" s="201"/>
      <c r="AB3" s="201"/>
      <c r="AC3" s="201"/>
      <c r="AD3" s="201"/>
    </row>
    <row r="4" spans="1:30" x14ac:dyDescent="0.2">
      <c r="A4" s="55" t="s">
        <v>671</v>
      </c>
      <c r="B4" s="55" t="s">
        <v>672</v>
      </c>
      <c r="C4" s="55" t="s">
        <v>673</v>
      </c>
      <c r="D4" s="74" t="s">
        <v>698</v>
      </c>
      <c r="E4" s="55" t="s">
        <v>667</v>
      </c>
      <c r="F4" s="55" t="s">
        <v>700</v>
      </c>
      <c r="G4" s="55" t="s">
        <v>702</v>
      </c>
      <c r="H4" s="55" t="s">
        <v>703</v>
      </c>
      <c r="I4" s="55" t="s">
        <v>704</v>
      </c>
      <c r="J4" s="55" t="s">
        <v>701</v>
      </c>
      <c r="K4" s="55" t="s">
        <v>705</v>
      </c>
      <c r="L4" s="59" t="s">
        <v>706</v>
      </c>
      <c r="M4" s="60" t="s">
        <v>707</v>
      </c>
      <c r="N4" s="55" t="s">
        <v>708</v>
      </c>
      <c r="O4">
        <v>-3</v>
      </c>
      <c r="P4">
        <v>-2</v>
      </c>
      <c r="Q4">
        <v>1</v>
      </c>
      <c r="R4">
        <v>2</v>
      </c>
      <c r="S4">
        <v>3</v>
      </c>
      <c r="T4" s="55" t="s">
        <v>668</v>
      </c>
      <c r="U4" t="s">
        <v>709</v>
      </c>
      <c r="V4" t="s">
        <v>713</v>
      </c>
      <c r="W4" t="s">
        <v>759</v>
      </c>
      <c r="X4" s="55" t="s">
        <v>671</v>
      </c>
      <c r="Y4" s="55" t="s">
        <v>672</v>
      </c>
      <c r="Z4" s="55" t="s">
        <v>673</v>
      </c>
      <c r="AA4" s="55" t="s">
        <v>667</v>
      </c>
      <c r="AB4" s="55" t="s">
        <v>668</v>
      </c>
      <c r="AC4" t="s">
        <v>709</v>
      </c>
      <c r="AD4" t="s">
        <v>713</v>
      </c>
    </row>
    <row r="5" spans="1:30" x14ac:dyDescent="0.2">
      <c r="A5" s="56" t="s">
        <v>677</v>
      </c>
      <c r="B5" s="56" t="s">
        <v>678</v>
      </c>
      <c r="C5" s="56" t="s">
        <v>692</v>
      </c>
      <c r="D5" s="75">
        <f>IF(C5="03",(0.01*PI()/180)/3,(E5*0.01)/3)</f>
        <v>5.8177641733144322E-5</v>
      </c>
      <c r="E5" s="58">
        <v>0</v>
      </c>
      <c r="F5" s="58">
        <f>E5-3*D5</f>
        <v>-1.7453292519943296E-4</v>
      </c>
      <c r="G5" s="58">
        <f>E5-2*D5</f>
        <v>-1.1635528346628864E-4</v>
      </c>
      <c r="H5" s="58">
        <f>E5-D5</f>
        <v>-5.8177641733144322E-5</v>
      </c>
      <c r="I5" s="58">
        <f>E5+D5</f>
        <v>5.8177641733144322E-5</v>
      </c>
      <c r="J5" s="58">
        <f>E5+2*D5</f>
        <v>1.1635528346628864E-4</v>
      </c>
      <c r="K5" s="58">
        <f>E5+3*D5</f>
        <v>1.7453292519943296E-4</v>
      </c>
      <c r="L5" s="62">
        <f ca="1">RAND()</f>
        <v>0.4942514328536185</v>
      </c>
      <c r="M5" s="61">
        <v>0.42690528299674702</v>
      </c>
      <c r="N5">
        <f t="shared" ref="N5:N68" si="0">IF(M5&lt;$G$3,-3,IF(M5&lt;$H$3,-2,IF(M5&lt;$J$3,1,IF(M5&lt;$K$3,2,IF(M5&lt;1,3)))))</f>
        <v>1</v>
      </c>
      <c r="O5" s="68">
        <f>(((G5-F5)/($G$3-$F$3))*($M5-$F$3))+(F5)</f>
        <v>9.7967699516567303E-4</v>
      </c>
      <c r="P5" s="68">
        <f>(((H5-G5)/($H$3-$G$3))*($M5-$G$3))+(G5)</f>
        <v>5.6638773757078939E-5</v>
      </c>
      <c r="Q5" s="68">
        <f>(((I5-H5)/($I$3-$H$3))*($M5-$H$3))+(H5)</f>
        <v>-1.2459649160271975E-5</v>
      </c>
      <c r="R5" s="68">
        <f>(((J5-I5)/($J$3-$I$3))*($M5-$I$3))+(I5)</f>
        <v>-1.1922123524936472E-4</v>
      </c>
      <c r="S5" s="68">
        <f>(((K5-J5)/($K$3-$J$3))*($M5-$J$3))+(J5)</f>
        <v>-1.3761784644804331E-3</v>
      </c>
      <c r="T5" s="68">
        <f>IF(N5=-3,O5,IF(N5=-2,P5,IF(N5=1,Q5,IF(N5=2,R5,S5))))</f>
        <v>-1.2459649160271975E-5</v>
      </c>
      <c r="U5" s="68">
        <f>ABS(T5-E5)</f>
        <v>1.2459649160271975E-5</v>
      </c>
      <c r="V5" s="32">
        <v>0</v>
      </c>
      <c r="W5" s="82">
        <f>E5+15*D5</f>
        <v>8.726646259971648E-4</v>
      </c>
      <c r="X5" s="56" t="s">
        <v>677</v>
      </c>
      <c r="Y5" s="56" t="s">
        <v>678</v>
      </c>
      <c r="Z5" s="56" t="s">
        <v>692</v>
      </c>
      <c r="AA5" s="68">
        <v>0</v>
      </c>
      <c r="AB5" s="68">
        <v>-2.0000000000000002E-5</v>
      </c>
      <c r="AC5" s="68">
        <f>ABS(AB5-AA5)</f>
        <v>2.0000000000000002E-5</v>
      </c>
      <c r="AD5" s="32">
        <v>0</v>
      </c>
    </row>
    <row r="6" spans="1:30" x14ac:dyDescent="0.2">
      <c r="A6" s="56" t="s">
        <v>677</v>
      </c>
      <c r="B6" s="56" t="s">
        <v>678</v>
      </c>
      <c r="C6" s="56" t="s">
        <v>693</v>
      </c>
      <c r="D6" s="75">
        <f t="shared" ref="D6:D69" si="1">IF(C6="03",(0.01*PI()/180)/3,(E6*0.01)/3)</f>
        <v>3.5333333333333332E-3</v>
      </c>
      <c r="E6" s="58">
        <v>1.06</v>
      </c>
      <c r="F6" s="58">
        <f t="shared" ref="F6:F69" si="2">E6-3*D6</f>
        <v>1.0494000000000001</v>
      </c>
      <c r="G6" s="58">
        <f t="shared" ref="G6:G69" si="3">E6-2*D6</f>
        <v>1.0529333333333333</v>
      </c>
      <c r="H6" s="58">
        <f t="shared" ref="H6:H69" si="4">E6-D6</f>
        <v>1.0564666666666667</v>
      </c>
      <c r="I6" s="58">
        <f t="shared" ref="I6:I69" si="5">E6+D6</f>
        <v>1.0635333333333334</v>
      </c>
      <c r="J6" s="58">
        <f t="shared" ref="J6:J69" si="6">E6+2*D6</f>
        <v>1.0670666666666668</v>
      </c>
      <c r="K6" s="58">
        <f t="shared" ref="K6:K69" si="7">E6+3*D6</f>
        <v>1.0706</v>
      </c>
      <c r="L6" s="62">
        <f t="shared" ref="L6:L69" ca="1" si="8">RAND()</f>
        <v>0.68896152363286745</v>
      </c>
      <c r="M6" s="61">
        <v>0.8583962515921717</v>
      </c>
      <c r="N6">
        <f t="shared" si="0"/>
        <v>1</v>
      </c>
      <c r="O6" s="68">
        <f t="shared" ref="O6:O69" si="9">(((G6-F6)/($G$3-$F$3))*($M6-$F$3))+(F6)</f>
        <v>1.1905762279234899</v>
      </c>
      <c r="P6" s="68">
        <f t="shared" ref="P6:P69" si="10">(((H6-G6)/($H$3-$G$3))*($M6-$G$3))+(G6)</f>
        <v>1.074658425967322</v>
      </c>
      <c r="Q6" s="68">
        <f>(((I6-H6)/($I$3-$H$3))*($M6-$H$3))+(H6)</f>
        <v>1.0637103235344048</v>
      </c>
      <c r="R6" s="68">
        <f t="shared" ref="R6:R69" si="11">(((J6-I6)/($J$3-$I$3))*($M6-$I$3))+(I6)</f>
        <v>1.0639778274880478</v>
      </c>
      <c r="S6" s="68">
        <f t="shared" ref="S6:S69" si="12">(((K6-J6)/($K$3-$J$3))*($M6-$J$3))+(J6)</f>
        <v>1.0474968184440885</v>
      </c>
      <c r="T6" s="68">
        <f>IF(N6=-3,O6,IF(N6=-2,P6,IF(N6=1,Q6,IF(N6=2,R6,S6))))</f>
        <v>1.0637103235344048</v>
      </c>
      <c r="U6" s="68">
        <f t="shared" ref="U6:U69" si="13">ABS(T6-E6)</f>
        <v>3.7103235344047025E-3</v>
      </c>
      <c r="V6" s="32">
        <f>ABS(U6/E6)</f>
        <v>3.5003052211365114E-3</v>
      </c>
      <c r="X6" s="56" t="s">
        <v>677</v>
      </c>
      <c r="Y6" s="56" t="s">
        <v>678</v>
      </c>
      <c r="Z6" s="56" t="s">
        <v>693</v>
      </c>
      <c r="AA6" s="68">
        <v>1.06</v>
      </c>
      <c r="AB6" s="68">
        <v>1.05948</v>
      </c>
      <c r="AC6" s="68">
        <f t="shared" ref="AC6:AC69" si="14">ABS(AB6-AA6)</f>
        <v>5.2000000000007596E-4</v>
      </c>
      <c r="AD6" s="32">
        <f t="shared" ref="AD6:AD69" si="15">ABS(AC6/AA6)</f>
        <v>4.9056603773592073E-4</v>
      </c>
    </row>
    <row r="7" spans="1:30" x14ac:dyDescent="0.2">
      <c r="A7" s="56" t="s">
        <v>678</v>
      </c>
      <c r="B7" s="56" t="s">
        <v>679</v>
      </c>
      <c r="C7" s="56" t="s">
        <v>694</v>
      </c>
      <c r="D7" s="75">
        <f t="shared" si="1"/>
        <v>4.9309666666666665E-3</v>
      </c>
      <c r="E7" s="58">
        <v>1.47929</v>
      </c>
      <c r="F7" s="58">
        <f t="shared" si="2"/>
        <v>1.4644971</v>
      </c>
      <c r="G7" s="58">
        <f t="shared" si="3"/>
        <v>1.4694280666666666</v>
      </c>
      <c r="H7" s="58">
        <f t="shared" si="4"/>
        <v>1.4743590333333334</v>
      </c>
      <c r="I7" s="58">
        <f t="shared" si="5"/>
        <v>1.4842209666666666</v>
      </c>
      <c r="J7" s="58">
        <f t="shared" si="6"/>
        <v>1.4891519333333334</v>
      </c>
      <c r="K7" s="58">
        <f t="shared" si="7"/>
        <v>1.4940829</v>
      </c>
      <c r="L7" s="62">
        <f t="shared" ca="1" si="8"/>
        <v>0.12359698749086401</v>
      </c>
      <c r="M7" s="61">
        <v>0.52091388671826167</v>
      </c>
      <c r="N7">
        <f t="shared" si="0"/>
        <v>1</v>
      </c>
      <c r="O7" s="68">
        <f t="shared" si="9"/>
        <v>1.5839354313105585</v>
      </c>
      <c r="P7" s="68">
        <f t="shared" si="10"/>
        <v>1.4875015248830874</v>
      </c>
      <c r="Q7" s="68">
        <f t="shared" ref="Q7:Q70" si="16">(((I7-H7)/($I$3-$H$3))*($M7-$H$3))+(H7)</f>
        <v>1.4795921555179554</v>
      </c>
      <c r="R7" s="68">
        <f t="shared" si="11"/>
        <v>1.4725961451430816</v>
      </c>
      <c r="S7" s="68">
        <f t="shared" si="12"/>
        <v>1.3842600165475478</v>
      </c>
      <c r="T7" s="68">
        <f t="shared" ref="T7:T70" si="17">IF(N7=-3,O7,IF(N7=-2,P7,IF(N7=1,Q7,IF(N7=2,R7,S7))))</f>
        <v>1.4795921555179554</v>
      </c>
      <c r="U7" s="68">
        <f t="shared" si="13"/>
        <v>3.0215551795542694E-4</v>
      </c>
      <c r="V7" s="32">
        <f t="shared" ref="V7:V70" si="18">ABS(U7/E7)</f>
        <v>2.0425712196758374E-4</v>
      </c>
      <c r="X7" s="56" t="s">
        <v>678</v>
      </c>
      <c r="Y7" s="56" t="s">
        <v>679</v>
      </c>
      <c r="Z7" s="56" t="s">
        <v>694</v>
      </c>
      <c r="AA7" s="68">
        <v>1.47929</v>
      </c>
      <c r="AB7" s="68">
        <v>1.4767999999999999</v>
      </c>
      <c r="AC7" s="68">
        <f t="shared" si="14"/>
        <v>2.4900000000001032E-3</v>
      </c>
      <c r="AD7" s="32">
        <f t="shared" si="15"/>
        <v>1.6832399326704725E-3</v>
      </c>
    </row>
    <row r="8" spans="1:30" x14ac:dyDescent="0.2">
      <c r="A8" s="56" t="s">
        <v>678</v>
      </c>
      <c r="B8" s="56" t="s">
        <v>680</v>
      </c>
      <c r="C8" s="56" t="s">
        <v>694</v>
      </c>
      <c r="D8" s="75">
        <f t="shared" si="1"/>
        <v>2.3729333333333334E-3</v>
      </c>
      <c r="E8" s="58">
        <v>0.71187999999999996</v>
      </c>
      <c r="F8" s="58">
        <f t="shared" si="2"/>
        <v>0.70476119999999998</v>
      </c>
      <c r="G8" s="58">
        <f t="shared" si="3"/>
        <v>0.7071341333333333</v>
      </c>
      <c r="H8" s="58">
        <f t="shared" si="4"/>
        <v>0.70950706666666663</v>
      </c>
      <c r="I8" s="58">
        <f t="shared" si="5"/>
        <v>0.71425293333333328</v>
      </c>
      <c r="J8" s="58">
        <f t="shared" si="6"/>
        <v>0.71662586666666661</v>
      </c>
      <c r="K8" s="58">
        <f t="shared" si="7"/>
        <v>0.71899879999999994</v>
      </c>
      <c r="L8" s="62">
        <f t="shared" ca="1" si="8"/>
        <v>0.74391543323379805</v>
      </c>
      <c r="M8" s="61">
        <v>0.10660846004781188</v>
      </c>
      <c r="N8">
        <f t="shared" si="0"/>
        <v>-2</v>
      </c>
      <c r="O8" s="68">
        <f t="shared" si="9"/>
        <v>0.71640555004488515</v>
      </c>
      <c r="P8" s="68">
        <f t="shared" si="10"/>
        <v>0.70859750263769528</v>
      </c>
      <c r="Q8" s="68">
        <f t="shared" si="16"/>
        <v>0.70914489335422237</v>
      </c>
      <c r="R8" s="68">
        <f t="shared" si="11"/>
        <v>0.70142457391559565</v>
      </c>
      <c r="S8" s="68">
        <f t="shared" si="12"/>
        <v>0.62031557832771411</v>
      </c>
      <c r="T8" s="68">
        <f t="shared" si="17"/>
        <v>0.70859750263769528</v>
      </c>
      <c r="U8" s="68">
        <f t="shared" si="13"/>
        <v>3.2824973623046816E-3</v>
      </c>
      <c r="V8" s="32">
        <f t="shared" si="18"/>
        <v>4.6110262436150498E-3</v>
      </c>
      <c r="X8" s="56" t="s">
        <v>678</v>
      </c>
      <c r="Y8" s="56" t="s">
        <v>680</v>
      </c>
      <c r="Z8" s="56" t="s">
        <v>694</v>
      </c>
      <c r="AA8" s="68">
        <v>0.71189000000000002</v>
      </c>
      <c r="AB8" s="68">
        <v>0.70887</v>
      </c>
      <c r="AC8" s="68">
        <f t="shared" si="14"/>
        <v>3.0200000000000227E-3</v>
      </c>
      <c r="AD8" s="32">
        <f t="shared" si="15"/>
        <v>4.2422284341682315E-3</v>
      </c>
    </row>
    <row r="9" spans="1:30" x14ac:dyDescent="0.2">
      <c r="A9" s="56" t="s">
        <v>678</v>
      </c>
      <c r="B9" s="56" t="s">
        <v>679</v>
      </c>
      <c r="C9" s="56" t="s">
        <v>695</v>
      </c>
      <c r="D9" s="75">
        <f t="shared" si="1"/>
        <v>6.4106666666666667E-4</v>
      </c>
      <c r="E9" s="58">
        <v>0.19231999999999999</v>
      </c>
      <c r="F9" s="58">
        <f t="shared" si="2"/>
        <v>0.19039679999999998</v>
      </c>
      <c r="G9" s="58">
        <f t="shared" si="3"/>
        <v>0.19103786666666667</v>
      </c>
      <c r="H9" s="58">
        <f t="shared" si="4"/>
        <v>0.19167893333333333</v>
      </c>
      <c r="I9" s="58">
        <f t="shared" si="5"/>
        <v>0.19296106666666665</v>
      </c>
      <c r="J9" s="58">
        <f t="shared" si="6"/>
        <v>0.19360213333333331</v>
      </c>
      <c r="K9" s="58">
        <f t="shared" si="7"/>
        <v>0.1942432</v>
      </c>
      <c r="L9" s="62">
        <f t="shared" ca="1" si="8"/>
        <v>0.45498671691319559</v>
      </c>
      <c r="M9" s="61">
        <v>0.2130131295604889</v>
      </c>
      <c r="N9">
        <f t="shared" si="0"/>
        <v>1</v>
      </c>
      <c r="O9" s="68">
        <f t="shared" si="9"/>
        <v>0.19672268237405974</v>
      </c>
      <c r="P9" s="68">
        <f t="shared" si="10"/>
        <v>0.19193513890304323</v>
      </c>
      <c r="Q9" s="68">
        <f t="shared" si="16"/>
        <v>0.19178095014236812</v>
      </c>
      <c r="R9" s="68">
        <f t="shared" si="11"/>
        <v>0.18999731560159611</v>
      </c>
      <c r="S9" s="68">
        <f t="shared" si="12"/>
        <v>0.17076321819379461</v>
      </c>
      <c r="T9" s="68">
        <f t="shared" si="17"/>
        <v>0.19178095014236812</v>
      </c>
      <c r="U9" s="68">
        <f t="shared" si="13"/>
        <v>5.3904985763186808E-4</v>
      </c>
      <c r="V9" s="32">
        <f t="shared" si="18"/>
        <v>2.8028798753736901E-3</v>
      </c>
      <c r="X9" s="56" t="s">
        <v>678</v>
      </c>
      <c r="Y9" s="56" t="s">
        <v>680</v>
      </c>
      <c r="Z9" s="56" t="s">
        <v>695</v>
      </c>
      <c r="AA9" s="68">
        <v>-3.4279999999999998E-2</v>
      </c>
      <c r="AB9" s="68">
        <v>-3.4209999999999997E-2</v>
      </c>
      <c r="AC9" s="68">
        <f t="shared" si="14"/>
        <v>7.0000000000000617E-5</v>
      </c>
      <c r="AD9" s="32">
        <f t="shared" si="15"/>
        <v>2.0420070011668793E-3</v>
      </c>
    </row>
    <row r="10" spans="1:30" x14ac:dyDescent="0.2">
      <c r="A10" s="56" t="s">
        <v>678</v>
      </c>
      <c r="B10" s="56" t="s">
        <v>680</v>
      </c>
      <c r="C10" s="56" t="s">
        <v>695</v>
      </c>
      <c r="D10" s="75">
        <f t="shared" si="1"/>
        <v>-1.1426666666666666E-4</v>
      </c>
      <c r="E10" s="58">
        <v>-3.4279999999999998E-2</v>
      </c>
      <c r="F10" s="58">
        <f t="shared" si="2"/>
        <v>-3.3937200000000001E-2</v>
      </c>
      <c r="G10" s="58">
        <f t="shared" si="3"/>
        <v>-3.4051466666666662E-2</v>
      </c>
      <c r="H10" s="58">
        <f t="shared" si="4"/>
        <v>-3.416573333333333E-2</v>
      </c>
      <c r="I10" s="58">
        <f t="shared" si="5"/>
        <v>-3.4394266666666666E-2</v>
      </c>
      <c r="J10" s="58">
        <f t="shared" si="6"/>
        <v>-3.4508533333333334E-2</v>
      </c>
      <c r="K10" s="58">
        <f t="shared" si="7"/>
        <v>-3.4622799999999995E-2</v>
      </c>
      <c r="L10" s="62">
        <f t="shared" ca="1" si="8"/>
        <v>4.635048521984142E-2</v>
      </c>
      <c r="M10" s="61">
        <v>0.21327241356149473</v>
      </c>
      <c r="N10">
        <f t="shared" si="0"/>
        <v>1</v>
      </c>
      <c r="O10" s="68">
        <f t="shared" si="9"/>
        <v>-3.5066135561287903E-2</v>
      </c>
      <c r="P10" s="68">
        <f t="shared" si="10"/>
        <v>-3.4211618600365166E-2</v>
      </c>
      <c r="Q10" s="68">
        <f t="shared" si="16"/>
        <v>-3.4184004085720164E-2</v>
      </c>
      <c r="R10" s="68">
        <f t="shared" si="11"/>
        <v>-3.3866212075959967E-2</v>
      </c>
      <c r="S10" s="68">
        <f t="shared" si="12"/>
        <v>-3.0439001450954066E-2</v>
      </c>
      <c r="T10" s="68">
        <f t="shared" si="17"/>
        <v>-3.4184004085720164E-2</v>
      </c>
      <c r="U10" s="68">
        <f t="shared" si="13"/>
        <v>9.5995914279833894E-5</v>
      </c>
      <c r="V10" s="32">
        <f t="shared" si="18"/>
        <v>2.8003475577547811E-3</v>
      </c>
      <c r="X10" s="56" t="s">
        <v>678</v>
      </c>
      <c r="Y10" s="56" t="s">
        <v>679</v>
      </c>
      <c r="Z10" s="56" t="s">
        <v>695</v>
      </c>
      <c r="AA10" s="68">
        <v>0.19231999999999999</v>
      </c>
      <c r="AB10" s="68">
        <v>0.19208</v>
      </c>
      <c r="AC10" s="68">
        <f t="shared" si="14"/>
        <v>2.3999999999999022E-4</v>
      </c>
      <c r="AD10" s="32">
        <f t="shared" si="15"/>
        <v>1.2479201331114301E-3</v>
      </c>
    </row>
    <row r="11" spans="1:30" x14ac:dyDescent="0.2">
      <c r="A11" s="56" t="s">
        <v>677</v>
      </c>
      <c r="B11" s="56" t="s">
        <v>678</v>
      </c>
      <c r="C11" s="56" t="s">
        <v>696</v>
      </c>
      <c r="D11" s="75">
        <f t="shared" si="1"/>
        <v>7.3039333333333343E-3</v>
      </c>
      <c r="E11" s="58">
        <v>2.1911800000000001</v>
      </c>
      <c r="F11" s="58">
        <f t="shared" si="2"/>
        <v>2.1692682000000003</v>
      </c>
      <c r="G11" s="58">
        <f t="shared" si="3"/>
        <v>2.1765721333333334</v>
      </c>
      <c r="H11" s="58">
        <f t="shared" si="4"/>
        <v>2.183876066666667</v>
      </c>
      <c r="I11" s="58">
        <f t="shared" si="5"/>
        <v>2.1984839333333333</v>
      </c>
      <c r="J11" s="58">
        <f t="shared" si="6"/>
        <v>2.2057878666666668</v>
      </c>
      <c r="K11" s="58">
        <f t="shared" si="7"/>
        <v>2.2130917999999999</v>
      </c>
      <c r="L11" s="62">
        <f t="shared" ca="1" si="8"/>
        <v>0.44062870618947769</v>
      </c>
      <c r="M11" s="61">
        <v>0.75970058743977886</v>
      </c>
      <c r="N11">
        <f t="shared" si="0"/>
        <v>1</v>
      </c>
      <c r="O11" s="68">
        <f t="shared" si="9"/>
        <v>2.4274939405106828</v>
      </c>
      <c r="P11" s="68">
        <f t="shared" si="10"/>
        <v>2.2161767894330722</v>
      </c>
      <c r="Q11" s="68">
        <f t="shared" si="16"/>
        <v>2.1967376788083435</v>
      </c>
      <c r="R11" s="68">
        <f t="shared" si="11"/>
        <v>2.1940983802106029</v>
      </c>
      <c r="S11" s="68">
        <f t="shared" si="12"/>
        <v>2.1317272042247568</v>
      </c>
      <c r="T11" s="68">
        <f t="shared" si="17"/>
        <v>2.1967376788083435</v>
      </c>
      <c r="U11" s="68">
        <f t="shared" si="13"/>
        <v>5.557678808343347E-3</v>
      </c>
      <c r="V11" s="32">
        <f t="shared" si="18"/>
        <v>2.5363862431855653E-3</v>
      </c>
      <c r="X11" s="56" t="s">
        <v>677</v>
      </c>
      <c r="Y11" s="56" t="s">
        <v>678</v>
      </c>
      <c r="Z11" s="56" t="s">
        <v>696</v>
      </c>
      <c r="AA11" s="68">
        <v>2.1911700000000001</v>
      </c>
      <c r="AB11" s="68">
        <v>2.1985299999999999</v>
      </c>
      <c r="AC11" s="68">
        <f t="shared" si="14"/>
        <v>7.3599999999998111E-3</v>
      </c>
      <c r="AD11" s="32">
        <f t="shared" si="15"/>
        <v>3.3589360935024717E-3</v>
      </c>
    </row>
    <row r="12" spans="1:30" x14ac:dyDescent="0.2">
      <c r="A12" s="56" t="s">
        <v>677</v>
      </c>
      <c r="B12" s="56" t="s">
        <v>678</v>
      </c>
      <c r="C12" s="56" t="s">
        <v>697</v>
      </c>
      <c r="D12" s="75">
        <f t="shared" si="1"/>
        <v>5.2676666666666666E-4</v>
      </c>
      <c r="E12" s="58">
        <v>0.15803</v>
      </c>
      <c r="F12" s="58">
        <f t="shared" si="2"/>
        <v>0.1564497</v>
      </c>
      <c r="G12" s="58">
        <f t="shared" si="3"/>
        <v>0.15697646666666668</v>
      </c>
      <c r="H12" s="58">
        <f t="shared" si="4"/>
        <v>0.15750323333333333</v>
      </c>
      <c r="I12" s="58">
        <f t="shared" si="5"/>
        <v>0.15855676666666668</v>
      </c>
      <c r="J12" s="58">
        <f t="shared" si="6"/>
        <v>0.15908353333333333</v>
      </c>
      <c r="K12" s="58">
        <f t="shared" si="7"/>
        <v>0.15961030000000001</v>
      </c>
      <c r="L12" s="62">
        <f t="shared" ca="1" si="8"/>
        <v>0.25733921645670987</v>
      </c>
      <c r="M12" s="61">
        <v>0.23079624606821092</v>
      </c>
      <c r="N12">
        <f t="shared" si="0"/>
        <v>1</v>
      </c>
      <c r="O12" s="68">
        <f t="shared" si="9"/>
        <v>0.16208441488207614</v>
      </c>
      <c r="P12" s="68">
        <f t="shared" si="10"/>
        <v>0.15778268807373458</v>
      </c>
      <c r="Q12" s="68">
        <f t="shared" si="16"/>
        <v>0.1576145075765813</v>
      </c>
      <c r="R12" s="68">
        <f t="shared" si="11"/>
        <v>0.15619037205705574</v>
      </c>
      <c r="S12" s="68">
        <f t="shared" si="12"/>
        <v>0.14075343461789544</v>
      </c>
      <c r="T12" s="68">
        <f t="shared" si="17"/>
        <v>0.1576145075765813</v>
      </c>
      <c r="U12" s="68">
        <f t="shared" si="13"/>
        <v>4.1549242341870629E-4</v>
      </c>
      <c r="V12" s="32">
        <f t="shared" si="18"/>
        <v>2.6291996672701784E-3</v>
      </c>
      <c r="X12" s="56" t="s">
        <v>677</v>
      </c>
      <c r="Y12" s="56" t="s">
        <v>678</v>
      </c>
      <c r="Z12" s="56" t="s">
        <v>697</v>
      </c>
      <c r="AA12" s="68">
        <v>0.15804000000000001</v>
      </c>
      <c r="AB12" s="68">
        <v>0.15692</v>
      </c>
      <c r="AC12" s="68">
        <f t="shared" si="14"/>
        <v>1.1200000000000099E-3</v>
      </c>
      <c r="AD12" s="32">
        <f t="shared" si="15"/>
        <v>7.0868134649456453E-3</v>
      </c>
    </row>
    <row r="13" spans="1:30" x14ac:dyDescent="0.2">
      <c r="A13" s="56" t="s">
        <v>677</v>
      </c>
      <c r="B13" s="56" t="s">
        <v>679</v>
      </c>
      <c r="C13" s="56" t="s">
        <v>692</v>
      </c>
      <c r="D13" s="75">
        <f t="shared" si="1"/>
        <v>5.8177641733144322E-5</v>
      </c>
      <c r="E13" s="58">
        <v>-8.6919999999999997E-2</v>
      </c>
      <c r="F13" s="58">
        <f t="shared" si="2"/>
        <v>-8.7094532925199433E-2</v>
      </c>
      <c r="G13" s="58">
        <f t="shared" si="3"/>
        <v>-8.7036355283466288E-2</v>
      </c>
      <c r="H13" s="58">
        <f t="shared" si="4"/>
        <v>-8.6978177641733143E-2</v>
      </c>
      <c r="I13" s="58">
        <f t="shared" si="5"/>
        <v>-8.6861822358266852E-2</v>
      </c>
      <c r="J13" s="58">
        <f t="shared" si="6"/>
        <v>-8.6803644716533707E-2</v>
      </c>
      <c r="K13" s="58">
        <f t="shared" si="7"/>
        <v>-8.6745467074800561E-2</v>
      </c>
      <c r="L13" s="62">
        <f t="shared" ca="1" si="8"/>
        <v>0.5952353025610283</v>
      </c>
      <c r="M13" s="61">
        <v>0.86125963589944132</v>
      </c>
      <c r="N13">
        <f t="shared" si="0"/>
        <v>1</v>
      </c>
      <c r="O13" s="68">
        <f t="shared" si="9"/>
        <v>-8.4762247856656911E-2</v>
      </c>
      <c r="P13" s="68">
        <f t="shared" si="10"/>
        <v>-8.6677417797777837E-2</v>
      </c>
      <c r="Q13" s="68">
        <f t="shared" si="16"/>
        <v>-8.6858420059566344E-2</v>
      </c>
      <c r="R13" s="68">
        <f t="shared" si="11"/>
        <v>-8.6853277806784285E-2</v>
      </c>
      <c r="S13" s="68">
        <f t="shared" si="12"/>
        <v>-8.7118103316303069E-2</v>
      </c>
      <c r="T13" s="68">
        <f t="shared" si="17"/>
        <v>-8.6858420059566344E-2</v>
      </c>
      <c r="U13" s="68">
        <f t="shared" si="13"/>
        <v>6.1579940433653668E-5</v>
      </c>
      <c r="V13" s="32">
        <f t="shared" si="18"/>
        <v>7.0846687107286785E-4</v>
      </c>
      <c r="X13" s="56" t="s">
        <v>677</v>
      </c>
      <c r="Y13" s="56" t="s">
        <v>679</v>
      </c>
      <c r="Z13" s="56" t="s">
        <v>692</v>
      </c>
      <c r="AA13" s="68">
        <v>-8.6919999999999997E-2</v>
      </c>
      <c r="AB13" s="68">
        <v>-8.6819999999999994E-2</v>
      </c>
      <c r="AC13" s="68">
        <f t="shared" si="14"/>
        <v>1.0000000000000286E-4</v>
      </c>
      <c r="AD13" s="32">
        <f t="shared" si="15"/>
        <v>1.1504832029452701E-3</v>
      </c>
    </row>
    <row r="14" spans="1:30" x14ac:dyDescent="0.2">
      <c r="A14" s="56" t="s">
        <v>677</v>
      </c>
      <c r="B14" s="56" t="s">
        <v>679</v>
      </c>
      <c r="C14" s="56" t="s">
        <v>693</v>
      </c>
      <c r="D14" s="75">
        <f t="shared" si="1"/>
        <v>3.4833333333333331E-3</v>
      </c>
      <c r="E14" s="58">
        <v>1.0449999999999999</v>
      </c>
      <c r="F14" s="58">
        <f t="shared" si="2"/>
        <v>1.0345499999999999</v>
      </c>
      <c r="G14" s="58">
        <f t="shared" si="3"/>
        <v>1.0380333333333334</v>
      </c>
      <c r="H14" s="58">
        <f t="shared" si="4"/>
        <v>1.0415166666666666</v>
      </c>
      <c r="I14" s="58">
        <f t="shared" si="5"/>
        <v>1.0484833333333332</v>
      </c>
      <c r="J14" s="58">
        <f t="shared" si="6"/>
        <v>1.0519666666666665</v>
      </c>
      <c r="K14" s="58">
        <f t="shared" si="7"/>
        <v>1.05545</v>
      </c>
      <c r="L14" s="62">
        <f t="shared" ca="1" si="8"/>
        <v>0.33698138038042258</v>
      </c>
      <c r="M14" s="61">
        <v>0.64221116841322878</v>
      </c>
      <c r="N14">
        <f t="shared" si="0"/>
        <v>1</v>
      </c>
      <c r="O14" s="68">
        <f t="shared" si="9"/>
        <v>1.1386214717936058</v>
      </c>
      <c r="P14" s="68">
        <f t="shared" si="10"/>
        <v>1.0539098275936183</v>
      </c>
      <c r="Q14" s="68">
        <f t="shared" si="16"/>
        <v>1.0464514178239264</v>
      </c>
      <c r="R14" s="68">
        <f t="shared" si="11"/>
        <v>1.0433803696588624</v>
      </c>
      <c r="S14" s="68">
        <f t="shared" si="12"/>
        <v>0.99756677093889778</v>
      </c>
      <c r="T14" s="68">
        <f t="shared" si="17"/>
        <v>1.0464514178239264</v>
      </c>
      <c r="U14" s="68">
        <f t="shared" si="13"/>
        <v>1.4514178239264375E-3</v>
      </c>
      <c r="V14" s="32">
        <f t="shared" si="18"/>
        <v>1.3889165779200359E-3</v>
      </c>
      <c r="X14" s="56" t="s">
        <v>677</v>
      </c>
      <c r="Y14" s="56" t="s">
        <v>679</v>
      </c>
      <c r="Z14" s="56" t="s">
        <v>693</v>
      </c>
      <c r="AA14" s="68">
        <v>1.0449999999999999</v>
      </c>
      <c r="AB14" s="68">
        <v>1.0414600000000001</v>
      </c>
      <c r="AC14" s="68">
        <f t="shared" si="14"/>
        <v>3.5399999999998766E-3</v>
      </c>
      <c r="AD14" s="32">
        <f t="shared" si="15"/>
        <v>3.3875598086123221E-3</v>
      </c>
    </row>
    <row r="15" spans="1:30" x14ac:dyDescent="0.2">
      <c r="A15" s="56" t="s">
        <v>679</v>
      </c>
      <c r="B15" s="56" t="s">
        <v>680</v>
      </c>
      <c r="C15" s="56" t="s">
        <v>694</v>
      </c>
      <c r="D15" s="75">
        <f t="shared" si="1"/>
        <v>1.3142E-3</v>
      </c>
      <c r="E15" s="58">
        <v>0.39426</v>
      </c>
      <c r="F15" s="58">
        <f t="shared" si="2"/>
        <v>0.39031739999999998</v>
      </c>
      <c r="G15" s="58">
        <f t="shared" si="3"/>
        <v>0.39163160000000002</v>
      </c>
      <c r="H15" s="58">
        <f t="shared" si="4"/>
        <v>0.39294580000000001</v>
      </c>
      <c r="I15" s="58">
        <f t="shared" si="5"/>
        <v>0.39557419999999999</v>
      </c>
      <c r="J15" s="58">
        <f t="shared" si="6"/>
        <v>0.39688839999999997</v>
      </c>
      <c r="K15" s="58">
        <f t="shared" si="7"/>
        <v>0.39820260000000002</v>
      </c>
      <c r="L15" s="62">
        <f t="shared" ca="1" si="8"/>
        <v>0.95751378151696342</v>
      </c>
      <c r="M15" s="61">
        <v>0.36721198631988194</v>
      </c>
      <c r="N15">
        <f t="shared" si="0"/>
        <v>1</v>
      </c>
      <c r="O15" s="68">
        <f t="shared" si="9"/>
        <v>0.41273305605695121</v>
      </c>
      <c r="P15" s="68">
        <f t="shared" si="10"/>
        <v>0.39496218302002639</v>
      </c>
      <c r="Q15" s="68">
        <f t="shared" si="16"/>
        <v>0.39374869027958276</v>
      </c>
      <c r="R15" s="68">
        <f t="shared" si="11"/>
        <v>0.39098960494791457</v>
      </c>
      <c r="S15" s="68">
        <f t="shared" si="12"/>
        <v>0.35951561456510794</v>
      </c>
      <c r="T15" s="68">
        <f t="shared" si="17"/>
        <v>0.39374869027958276</v>
      </c>
      <c r="U15" s="68">
        <f t="shared" si="13"/>
        <v>5.1130972041724121E-4</v>
      </c>
      <c r="V15" s="32">
        <f t="shared" si="18"/>
        <v>1.2968845949810816E-3</v>
      </c>
      <c r="X15" s="56" t="s">
        <v>679</v>
      </c>
      <c r="Y15" s="56" t="s">
        <v>678</v>
      </c>
      <c r="Z15" s="56" t="s">
        <v>694</v>
      </c>
      <c r="AA15" s="68">
        <v>-1.47689</v>
      </c>
      <c r="AB15" s="68">
        <v>-1.4783299999999999</v>
      </c>
      <c r="AC15" s="68">
        <f t="shared" si="14"/>
        <v>1.4399999999998858E-3</v>
      </c>
      <c r="AD15" s="32">
        <f t="shared" si="15"/>
        <v>9.7502183642646765E-4</v>
      </c>
    </row>
    <row r="16" spans="1:30" x14ac:dyDescent="0.2">
      <c r="A16" s="56" t="s">
        <v>679</v>
      </c>
      <c r="B16" s="56" t="s">
        <v>681</v>
      </c>
      <c r="C16" s="56" t="s">
        <v>694</v>
      </c>
      <c r="D16" s="75">
        <f t="shared" si="1"/>
        <v>1.7871E-3</v>
      </c>
      <c r="E16" s="58">
        <v>0.53613</v>
      </c>
      <c r="F16" s="58">
        <f t="shared" si="2"/>
        <v>0.53076869999999998</v>
      </c>
      <c r="G16" s="58">
        <f t="shared" si="3"/>
        <v>0.53255580000000002</v>
      </c>
      <c r="H16" s="58">
        <f t="shared" si="4"/>
        <v>0.53434289999999995</v>
      </c>
      <c r="I16" s="58">
        <f t="shared" si="5"/>
        <v>0.53791710000000004</v>
      </c>
      <c r="J16" s="58">
        <f t="shared" si="6"/>
        <v>0.53970419999999997</v>
      </c>
      <c r="K16" s="58">
        <f t="shared" si="7"/>
        <v>0.54149130000000001</v>
      </c>
      <c r="L16" s="62">
        <f t="shared" ca="1" si="8"/>
        <v>4.8101984424333111E-2</v>
      </c>
      <c r="M16" s="61">
        <v>0.60024464756057694</v>
      </c>
      <c r="N16">
        <f t="shared" si="0"/>
        <v>1</v>
      </c>
      <c r="O16" s="68">
        <f t="shared" si="9"/>
        <v>0.58066541909815983</v>
      </c>
      <c r="P16" s="68">
        <f t="shared" si="10"/>
        <v>0.54014926085103365</v>
      </c>
      <c r="Q16" s="68">
        <f t="shared" si="16"/>
        <v>0.53665489660022125</v>
      </c>
      <c r="R16" s="68">
        <f t="shared" si="11"/>
        <v>0.53474719550887073</v>
      </c>
      <c r="S16" s="68">
        <f t="shared" si="12"/>
        <v>0.50829828343382255</v>
      </c>
      <c r="T16" s="68">
        <f t="shared" si="17"/>
        <v>0.53665489660022125</v>
      </c>
      <c r="U16" s="68">
        <f t="shared" si="13"/>
        <v>5.248966002212585E-4</v>
      </c>
      <c r="V16" s="32">
        <f t="shared" si="18"/>
        <v>9.7904724641646344E-4</v>
      </c>
      <c r="X16" s="56" t="s">
        <v>679</v>
      </c>
      <c r="Y16" s="56" t="s">
        <v>682</v>
      </c>
      <c r="Z16" s="56" t="s">
        <v>694</v>
      </c>
      <c r="AA16" s="68">
        <v>0.69588000000000005</v>
      </c>
      <c r="AB16" s="68">
        <v>0.69657999999999998</v>
      </c>
      <c r="AC16" s="68">
        <f t="shared" si="14"/>
        <v>6.9999999999992291E-4</v>
      </c>
      <c r="AD16" s="32">
        <f t="shared" si="15"/>
        <v>1.0059205610161563E-3</v>
      </c>
    </row>
    <row r="17" spans="1:30" x14ac:dyDescent="0.2">
      <c r="A17" s="56" t="s">
        <v>679</v>
      </c>
      <c r="B17" s="56" t="s">
        <v>682</v>
      </c>
      <c r="C17" s="56" t="s">
        <v>694</v>
      </c>
      <c r="D17" s="75">
        <f t="shared" si="1"/>
        <v>2.3196000000000002E-3</v>
      </c>
      <c r="E17" s="58">
        <v>0.69588000000000005</v>
      </c>
      <c r="F17" s="58">
        <f t="shared" si="2"/>
        <v>0.68892120000000001</v>
      </c>
      <c r="G17" s="58">
        <f t="shared" si="3"/>
        <v>0.6912408000000001</v>
      </c>
      <c r="H17" s="58">
        <f t="shared" si="4"/>
        <v>0.69356040000000008</v>
      </c>
      <c r="I17" s="58">
        <f t="shared" si="5"/>
        <v>0.69819960000000003</v>
      </c>
      <c r="J17" s="58">
        <f t="shared" si="6"/>
        <v>0.70051920000000001</v>
      </c>
      <c r="K17" s="58">
        <f t="shared" si="7"/>
        <v>0.7028388000000001</v>
      </c>
      <c r="L17" s="62">
        <f t="shared" ca="1" si="8"/>
        <v>0.18873867872151284</v>
      </c>
      <c r="M17" s="61">
        <v>0.21401069242611026</v>
      </c>
      <c r="N17">
        <f t="shared" si="0"/>
        <v>1</v>
      </c>
      <c r="O17" s="68">
        <f t="shared" si="9"/>
        <v>0.71191829753620617</v>
      </c>
      <c r="P17" s="68">
        <f t="shared" si="10"/>
        <v>0.69450446682966605</v>
      </c>
      <c r="Q17" s="68">
        <f t="shared" si="16"/>
        <v>0.69393631175549852</v>
      </c>
      <c r="R17" s="68">
        <f t="shared" si="11"/>
        <v>0.68749275468838578</v>
      </c>
      <c r="S17" s="68">
        <f t="shared" si="12"/>
        <v>0.61798801501872003</v>
      </c>
      <c r="T17" s="68">
        <f t="shared" si="17"/>
        <v>0.69393631175549852</v>
      </c>
      <c r="U17" s="68">
        <f t="shared" si="13"/>
        <v>1.9436882445015291E-3</v>
      </c>
      <c r="V17" s="32">
        <f t="shared" si="18"/>
        <v>2.7931370990710021E-3</v>
      </c>
      <c r="X17" s="56" t="s">
        <v>679</v>
      </c>
      <c r="Y17" s="56" t="s">
        <v>681</v>
      </c>
      <c r="Z17" s="56" t="s">
        <v>694</v>
      </c>
      <c r="AA17" s="68">
        <v>0.53613</v>
      </c>
      <c r="AB17" s="68">
        <v>0.53683999999999998</v>
      </c>
      <c r="AC17" s="68">
        <f t="shared" si="14"/>
        <v>7.0999999999998842E-4</v>
      </c>
      <c r="AD17" s="32">
        <f t="shared" si="15"/>
        <v>1.3243056721317374E-3</v>
      </c>
    </row>
    <row r="18" spans="1:30" x14ac:dyDescent="0.2">
      <c r="A18" s="56" t="s">
        <v>679</v>
      </c>
      <c r="B18" s="56" t="s">
        <v>678</v>
      </c>
      <c r="C18" s="56" t="s">
        <v>694</v>
      </c>
      <c r="D18" s="75">
        <f t="shared" si="1"/>
        <v>-4.9229666666666672E-3</v>
      </c>
      <c r="E18" s="58">
        <v>-1.47689</v>
      </c>
      <c r="F18" s="58">
        <f t="shared" si="2"/>
        <v>-1.4621211000000001</v>
      </c>
      <c r="G18" s="58">
        <f t="shared" si="3"/>
        <v>-1.4670440666666666</v>
      </c>
      <c r="H18" s="58">
        <f t="shared" si="4"/>
        <v>-1.4719670333333335</v>
      </c>
      <c r="I18" s="58">
        <f t="shared" si="5"/>
        <v>-1.4818129666666666</v>
      </c>
      <c r="J18" s="58">
        <f t="shared" si="6"/>
        <v>-1.4867359333333334</v>
      </c>
      <c r="K18" s="58">
        <f t="shared" si="7"/>
        <v>-1.4916589</v>
      </c>
      <c r="L18" s="62">
        <f t="shared" ca="1" si="8"/>
        <v>0.28563841440255677</v>
      </c>
      <c r="M18" s="61">
        <v>1.0337316828868959E-2</v>
      </c>
      <c r="N18">
        <f t="shared" si="0"/>
        <v>-3</v>
      </c>
      <c r="O18" s="68">
        <f t="shared" si="9"/>
        <v>-1.4641837695184754</v>
      </c>
      <c r="P18" s="68">
        <f t="shared" si="10"/>
        <v>-1.4665926069622612</v>
      </c>
      <c r="Q18" s="68">
        <f t="shared" si="16"/>
        <v>-1.4698270258799824</v>
      </c>
      <c r="R18" s="68">
        <f t="shared" si="11"/>
        <v>-1.4517114097093782</v>
      </c>
      <c r="S18" s="68">
        <f t="shared" si="12"/>
        <v>-1.2648323081354185</v>
      </c>
      <c r="T18" s="68">
        <f t="shared" si="17"/>
        <v>-1.4641837695184754</v>
      </c>
      <c r="U18" s="68">
        <f t="shared" si="13"/>
        <v>1.2706230481524639E-2</v>
      </c>
      <c r="V18" s="32">
        <f t="shared" si="18"/>
        <v>8.6033695681632608E-3</v>
      </c>
      <c r="X18" s="56" t="s">
        <v>679</v>
      </c>
      <c r="Y18" s="56" t="s">
        <v>680</v>
      </c>
      <c r="Z18" s="56" t="s">
        <v>694</v>
      </c>
      <c r="AA18" s="68">
        <v>0.39426</v>
      </c>
      <c r="AB18" s="68">
        <v>0.39304</v>
      </c>
      <c r="AC18" s="68">
        <f t="shared" si="14"/>
        <v>1.2199999999999989E-3</v>
      </c>
      <c r="AD18" s="32">
        <f t="shared" si="15"/>
        <v>3.0944047075533881E-3</v>
      </c>
    </row>
    <row r="19" spans="1:30" x14ac:dyDescent="0.2">
      <c r="A19" s="56" t="s">
        <v>679</v>
      </c>
      <c r="B19" s="56" t="s">
        <v>678</v>
      </c>
      <c r="C19" s="56" t="s">
        <v>695</v>
      </c>
      <c r="D19" s="75">
        <f t="shared" si="1"/>
        <v>-4.5616666666666662E-4</v>
      </c>
      <c r="E19" s="58">
        <v>-0.13685</v>
      </c>
      <c r="F19" s="58">
        <f t="shared" si="2"/>
        <v>-0.1354815</v>
      </c>
      <c r="G19" s="58">
        <f t="shared" si="3"/>
        <v>-0.13593766666666668</v>
      </c>
      <c r="H19" s="58">
        <f t="shared" si="4"/>
        <v>-0.13639383333333333</v>
      </c>
      <c r="I19" s="58">
        <f t="shared" si="5"/>
        <v>-0.13730616666666667</v>
      </c>
      <c r="J19" s="58">
        <f t="shared" si="6"/>
        <v>-0.13776233333333332</v>
      </c>
      <c r="K19" s="58">
        <f t="shared" si="7"/>
        <v>-0.13821849999999999</v>
      </c>
      <c r="L19" s="62">
        <f t="shared" ca="1" si="8"/>
        <v>0.41795926345658441</v>
      </c>
      <c r="M19" s="61">
        <v>0.73411557632204394</v>
      </c>
      <c r="N19">
        <f t="shared" si="0"/>
        <v>1</v>
      </c>
      <c r="O19" s="68">
        <f t="shared" si="9"/>
        <v>-0.15106486738456459</v>
      </c>
      <c r="P19" s="68">
        <f t="shared" si="10"/>
        <v>-0.13832529327004336</v>
      </c>
      <c r="Q19" s="68">
        <f t="shared" si="16"/>
        <v>-0.13716290864947428</v>
      </c>
      <c r="R19" s="68">
        <f t="shared" si="11"/>
        <v>-0.136946387702224</v>
      </c>
      <c r="S19" s="68">
        <f t="shared" si="12"/>
        <v>-0.13259277569847261</v>
      </c>
      <c r="T19" s="68">
        <f t="shared" si="17"/>
        <v>-0.13716290864947428</v>
      </c>
      <c r="U19" s="68">
        <f t="shared" si="13"/>
        <v>3.1290864947428054E-4</v>
      </c>
      <c r="V19" s="32">
        <f t="shared" si="18"/>
        <v>2.2865082168380016E-3</v>
      </c>
      <c r="X19" s="56" t="s">
        <v>679</v>
      </c>
      <c r="Y19" s="56" t="s">
        <v>680</v>
      </c>
      <c r="Z19" s="56" t="s">
        <v>695</v>
      </c>
      <c r="AA19" s="68">
        <v>-4.3049999999999998E-2</v>
      </c>
      <c r="AB19" s="68">
        <v>-4.3139999999999998E-2</v>
      </c>
      <c r="AC19" s="68">
        <f t="shared" si="14"/>
        <v>8.9999999999999802E-5</v>
      </c>
      <c r="AD19" s="32">
        <f t="shared" si="15"/>
        <v>2.0905923344947692E-3</v>
      </c>
    </row>
    <row r="20" spans="1:30" x14ac:dyDescent="0.2">
      <c r="A20" s="56" t="s">
        <v>679</v>
      </c>
      <c r="B20" s="56" t="s">
        <v>682</v>
      </c>
      <c r="C20" s="56" t="s">
        <v>695</v>
      </c>
      <c r="D20" s="75">
        <f t="shared" si="1"/>
        <v>-3.1589999999999998E-4</v>
      </c>
      <c r="E20" s="58">
        <v>-9.4769999999999993E-2</v>
      </c>
      <c r="F20" s="58">
        <f t="shared" si="2"/>
        <v>-9.3822299999999997E-2</v>
      </c>
      <c r="G20" s="58">
        <f t="shared" si="3"/>
        <v>-9.4138199999999991E-2</v>
      </c>
      <c r="H20" s="58">
        <f t="shared" si="4"/>
        <v>-9.4454099999999999E-2</v>
      </c>
      <c r="I20" s="58">
        <f t="shared" si="5"/>
        <v>-9.5085899999999987E-2</v>
      </c>
      <c r="J20" s="58">
        <f t="shared" si="6"/>
        <v>-9.5401799999999995E-2</v>
      </c>
      <c r="K20" s="58">
        <f t="shared" si="7"/>
        <v>-9.5717699999999989E-2</v>
      </c>
      <c r="L20" s="62">
        <f t="shared" ca="1" si="8"/>
        <v>7.0808817027139037E-2</v>
      </c>
      <c r="M20" s="61">
        <v>0.96040205879352447</v>
      </c>
      <c r="N20">
        <f t="shared" si="0"/>
        <v>1</v>
      </c>
      <c r="O20" s="68">
        <f t="shared" si="9"/>
        <v>-0.10794652122950432</v>
      </c>
      <c r="P20" s="68">
        <f t="shared" si="10"/>
        <v>-9.6317659090308178E-2</v>
      </c>
      <c r="Q20" s="68">
        <f t="shared" si="16"/>
        <v>-9.5196138325147575E-2</v>
      </c>
      <c r="R20" s="68">
        <f t="shared" si="11"/>
        <v>-9.5362753130043221E-2</v>
      </c>
      <c r="S20" s="68">
        <f t="shared" si="12"/>
        <v>-9.5154412138595545E-2</v>
      </c>
      <c r="T20" s="68">
        <f t="shared" si="17"/>
        <v>-9.5196138325147575E-2</v>
      </c>
      <c r="U20" s="68">
        <f t="shared" si="13"/>
        <v>4.2613832514758199E-4</v>
      </c>
      <c r="V20" s="32">
        <f t="shared" si="18"/>
        <v>4.4965529719065318E-3</v>
      </c>
      <c r="X20" s="56" t="s">
        <v>679</v>
      </c>
      <c r="Y20" s="56" t="s">
        <v>678</v>
      </c>
      <c r="Z20" s="56" t="s">
        <v>695</v>
      </c>
      <c r="AA20" s="68">
        <v>-0.13685</v>
      </c>
      <c r="AB20" s="68">
        <v>-0.13693</v>
      </c>
      <c r="AC20" s="68">
        <f t="shared" si="14"/>
        <v>7.999999999999674E-5</v>
      </c>
      <c r="AD20" s="32">
        <f t="shared" si="15"/>
        <v>5.8458165875043292E-4</v>
      </c>
    </row>
    <row r="21" spans="1:30" x14ac:dyDescent="0.2">
      <c r="A21" s="56" t="s">
        <v>679</v>
      </c>
      <c r="B21" s="56" t="s">
        <v>681</v>
      </c>
      <c r="C21" s="56" t="s">
        <v>695</v>
      </c>
      <c r="D21" s="75">
        <f t="shared" si="1"/>
        <v>-1.0033333333333334E-4</v>
      </c>
      <c r="E21" s="58">
        <v>-3.0099999999999998E-2</v>
      </c>
      <c r="F21" s="58">
        <f t="shared" si="2"/>
        <v>-2.9798999999999999E-2</v>
      </c>
      <c r="G21" s="58">
        <f t="shared" si="3"/>
        <v>-2.9899333333333333E-2</v>
      </c>
      <c r="H21" s="58">
        <f t="shared" si="4"/>
        <v>-2.9999666666666664E-2</v>
      </c>
      <c r="I21" s="58">
        <f t="shared" si="5"/>
        <v>-3.0200333333333333E-2</v>
      </c>
      <c r="J21" s="58">
        <f t="shared" si="6"/>
        <v>-3.0300666666666663E-2</v>
      </c>
      <c r="K21" s="58">
        <f t="shared" si="7"/>
        <v>-3.0400999999999997E-2</v>
      </c>
      <c r="L21" s="62">
        <f t="shared" ca="1" si="8"/>
        <v>0.5183756093664581</v>
      </c>
      <c r="M21" s="61">
        <v>0.3199464112038326</v>
      </c>
      <c r="N21">
        <f t="shared" si="0"/>
        <v>1</v>
      </c>
      <c r="O21" s="68">
        <f t="shared" si="9"/>
        <v>-3.1289248947511332E-2</v>
      </c>
      <c r="P21" s="68">
        <f t="shared" si="10"/>
        <v>-3.011871295014067E-2</v>
      </c>
      <c r="Q21" s="68">
        <f t="shared" si="16"/>
        <v>-3.0047068922524026E-2</v>
      </c>
      <c r="R21" s="68">
        <f t="shared" si="11"/>
        <v>-2.9815424257474511E-2</v>
      </c>
      <c r="S21" s="68">
        <f t="shared" si="12"/>
        <v>-2.7226333640595998E-2</v>
      </c>
      <c r="T21" s="68">
        <f t="shared" si="17"/>
        <v>-3.0047068922524026E-2</v>
      </c>
      <c r="U21" s="68">
        <f t="shared" si="13"/>
        <v>5.2931077475972671E-5</v>
      </c>
      <c r="V21" s="32">
        <f t="shared" si="18"/>
        <v>1.7585075573412848E-3</v>
      </c>
      <c r="X21" s="56" t="s">
        <v>679</v>
      </c>
      <c r="Y21" s="56" t="s">
        <v>681</v>
      </c>
      <c r="Z21" s="56" t="s">
        <v>695</v>
      </c>
      <c r="AA21" s="68">
        <v>-3.0099999999999998E-2</v>
      </c>
      <c r="AB21" s="68">
        <v>-2.998E-2</v>
      </c>
      <c r="AC21" s="68">
        <f t="shared" si="14"/>
        <v>1.1999999999999858E-4</v>
      </c>
      <c r="AD21" s="32">
        <f t="shared" si="15"/>
        <v>3.9867109634551022E-3</v>
      </c>
    </row>
    <row r="22" spans="1:30" x14ac:dyDescent="0.2">
      <c r="A22" s="56" t="s">
        <v>679</v>
      </c>
      <c r="B22" s="56" t="s">
        <v>680</v>
      </c>
      <c r="C22" s="56" t="s">
        <v>695</v>
      </c>
      <c r="D22" s="75">
        <f t="shared" si="1"/>
        <v>-1.4349999999999999E-4</v>
      </c>
      <c r="E22" s="58">
        <v>-4.3049999999999998E-2</v>
      </c>
      <c r="F22" s="58">
        <f t="shared" si="2"/>
        <v>-4.2619499999999998E-2</v>
      </c>
      <c r="G22" s="58">
        <f t="shared" si="3"/>
        <v>-4.2762999999999995E-2</v>
      </c>
      <c r="H22" s="58">
        <f t="shared" si="4"/>
        <v>-4.29065E-2</v>
      </c>
      <c r="I22" s="58">
        <f t="shared" si="5"/>
        <v>-4.3193499999999996E-2</v>
      </c>
      <c r="J22" s="58">
        <f t="shared" si="6"/>
        <v>-4.3337000000000001E-2</v>
      </c>
      <c r="K22" s="58">
        <f t="shared" si="7"/>
        <v>-4.3480499999999998E-2</v>
      </c>
      <c r="L22" s="62">
        <f t="shared" ca="1" si="8"/>
        <v>0.2126337438564363</v>
      </c>
      <c r="M22" s="61">
        <v>0.40503143283999976</v>
      </c>
      <c r="N22">
        <f t="shared" si="0"/>
        <v>1</v>
      </c>
      <c r="O22" s="68">
        <f t="shared" si="9"/>
        <v>-4.532011937587594E-2</v>
      </c>
      <c r="P22" s="68">
        <f t="shared" si="10"/>
        <v>-4.3166607142108473E-2</v>
      </c>
      <c r="Q22" s="68">
        <f t="shared" si="16"/>
        <v>-4.3010070350461588E-2</v>
      </c>
      <c r="R22" s="68">
        <f t="shared" si="11"/>
        <v>-4.27328337793417E-2</v>
      </c>
      <c r="S22" s="68">
        <f t="shared" si="12"/>
        <v>-3.9509205622962312E-2</v>
      </c>
      <c r="T22" s="68">
        <f t="shared" si="17"/>
        <v>-4.3010070350461588E-2</v>
      </c>
      <c r="U22" s="68">
        <f t="shared" si="13"/>
        <v>3.9929649538410217E-5</v>
      </c>
      <c r="V22" s="32">
        <f t="shared" si="18"/>
        <v>9.2751799160070193E-4</v>
      </c>
      <c r="X22" s="56" t="s">
        <v>679</v>
      </c>
      <c r="Y22" s="56" t="s">
        <v>682</v>
      </c>
      <c r="Z22" s="56" t="s">
        <v>695</v>
      </c>
      <c r="AA22" s="68">
        <v>-9.4769999999999993E-2</v>
      </c>
      <c r="AB22" s="68">
        <v>-9.5449999999999993E-2</v>
      </c>
      <c r="AC22" s="68">
        <f t="shared" si="14"/>
        <v>6.8000000000000005E-4</v>
      </c>
      <c r="AD22" s="32">
        <f t="shared" si="15"/>
        <v>7.1752664345256945E-3</v>
      </c>
    </row>
    <row r="23" spans="1:30" x14ac:dyDescent="0.2">
      <c r="A23" s="56" t="s">
        <v>677</v>
      </c>
      <c r="B23" s="56" t="s">
        <v>679</v>
      </c>
      <c r="C23" s="56" t="s">
        <v>696</v>
      </c>
      <c r="D23" s="75">
        <f t="shared" si="1"/>
        <v>4.9793333333333337E-4</v>
      </c>
      <c r="E23" s="58">
        <v>0.14938000000000001</v>
      </c>
      <c r="F23" s="58">
        <f t="shared" si="2"/>
        <v>0.14788620000000002</v>
      </c>
      <c r="G23" s="58">
        <f t="shared" si="3"/>
        <v>0.14838413333333333</v>
      </c>
      <c r="H23" s="58">
        <f t="shared" si="4"/>
        <v>0.14888206666666667</v>
      </c>
      <c r="I23" s="58">
        <f t="shared" si="5"/>
        <v>0.14987793333333335</v>
      </c>
      <c r="J23" s="58">
        <f t="shared" si="6"/>
        <v>0.15037586666666669</v>
      </c>
      <c r="K23" s="58">
        <f t="shared" si="7"/>
        <v>0.1508738</v>
      </c>
      <c r="L23" s="62">
        <f t="shared" ca="1" si="8"/>
        <v>0.87295441799286311</v>
      </c>
      <c r="M23" s="61">
        <v>2.502892163765269E-2</v>
      </c>
      <c r="N23">
        <f t="shared" si="0"/>
        <v>-2</v>
      </c>
      <c r="O23" s="68">
        <f t="shared" si="9"/>
        <v>0.14843587479630654</v>
      </c>
      <c r="P23" s="68">
        <f t="shared" si="10"/>
        <v>0.14839230003223527</v>
      </c>
      <c r="Q23" s="68">
        <f t="shared" si="16"/>
        <v>0.14868704971495492</v>
      </c>
      <c r="R23" s="68">
        <f t="shared" si="11"/>
        <v>0.14688714172956174</v>
      </c>
      <c r="S23" s="68">
        <f t="shared" si="12"/>
        <v>0.12827247650570933</v>
      </c>
      <c r="T23" s="68">
        <f t="shared" si="17"/>
        <v>0.14839230003223527</v>
      </c>
      <c r="U23" s="68">
        <f t="shared" si="13"/>
        <v>9.8769996776473801E-4</v>
      </c>
      <c r="V23" s="32">
        <f t="shared" si="18"/>
        <v>6.6119960353778146E-3</v>
      </c>
      <c r="X23" s="56" t="s">
        <v>677</v>
      </c>
      <c r="Y23" s="56" t="s">
        <v>679</v>
      </c>
      <c r="Z23" s="56" t="s">
        <v>696</v>
      </c>
      <c r="AA23" s="68">
        <v>0.14938000000000001</v>
      </c>
      <c r="AB23" s="68">
        <v>0.14913999999999999</v>
      </c>
      <c r="AC23" s="68">
        <f t="shared" si="14"/>
        <v>2.4000000000001798E-4</v>
      </c>
      <c r="AD23" s="32">
        <f t="shared" si="15"/>
        <v>1.6066407818986341E-3</v>
      </c>
    </row>
    <row r="24" spans="1:30" x14ac:dyDescent="0.2">
      <c r="A24" s="56" t="s">
        <v>677</v>
      </c>
      <c r="B24" s="56" t="s">
        <v>679</v>
      </c>
      <c r="C24" s="56" t="s">
        <v>697</v>
      </c>
      <c r="D24" s="75">
        <f t="shared" si="1"/>
        <v>-1.0158999999999999E-3</v>
      </c>
      <c r="E24" s="58">
        <v>-0.30476999999999999</v>
      </c>
      <c r="F24" s="58">
        <f t="shared" si="2"/>
        <v>-0.3017223</v>
      </c>
      <c r="G24" s="58">
        <f t="shared" si="3"/>
        <v>-0.30273820000000001</v>
      </c>
      <c r="H24" s="58">
        <f t="shared" si="4"/>
        <v>-0.30375409999999997</v>
      </c>
      <c r="I24" s="58">
        <f t="shared" si="5"/>
        <v>-0.3057859</v>
      </c>
      <c r="J24" s="58">
        <f t="shared" si="6"/>
        <v>-0.30680179999999996</v>
      </c>
      <c r="K24" s="58">
        <f t="shared" si="7"/>
        <v>-0.30781769999999997</v>
      </c>
      <c r="L24" s="62">
        <f t="shared" ca="1" si="8"/>
        <v>0.39173272566019024</v>
      </c>
      <c r="M24" s="61">
        <v>2.0366403387070242E-2</v>
      </c>
      <c r="N24">
        <f t="shared" si="0"/>
        <v>-3</v>
      </c>
      <c r="O24" s="68">
        <f t="shared" si="9"/>
        <v>-0.30262294168768883</v>
      </c>
      <c r="P24" s="68">
        <f t="shared" si="10"/>
        <v>-0.30272000801472354</v>
      </c>
      <c r="Q24" s="68">
        <f t="shared" si="16"/>
        <v>-0.30334234172048319</v>
      </c>
      <c r="R24" s="68">
        <f t="shared" si="11"/>
        <v>-0.29964913443120644</v>
      </c>
      <c r="S24" s="68">
        <f t="shared" si="12"/>
        <v>-0.26148491185085848</v>
      </c>
      <c r="T24" s="68">
        <f t="shared" si="17"/>
        <v>-0.30262294168768883</v>
      </c>
      <c r="U24" s="68">
        <f t="shared" si="13"/>
        <v>2.1470583123111564E-3</v>
      </c>
      <c r="V24" s="32">
        <f t="shared" si="18"/>
        <v>7.0448479584970846E-3</v>
      </c>
      <c r="X24" s="56" t="s">
        <v>677</v>
      </c>
      <c r="Y24" s="56" t="s">
        <v>679</v>
      </c>
      <c r="Z24" s="56" t="s">
        <v>697</v>
      </c>
      <c r="AA24" s="68">
        <v>-0.30476999999999999</v>
      </c>
      <c r="AB24" s="68">
        <v>-0.30463000000000001</v>
      </c>
      <c r="AC24" s="68">
        <f t="shared" si="14"/>
        <v>1.3999999999997348E-4</v>
      </c>
      <c r="AD24" s="32">
        <f t="shared" si="15"/>
        <v>4.5936279817558644E-4</v>
      </c>
    </row>
    <row r="25" spans="1:30" x14ac:dyDescent="0.2">
      <c r="A25" s="56" t="s">
        <v>677</v>
      </c>
      <c r="B25" s="56" t="s">
        <v>682</v>
      </c>
      <c r="C25" s="56" t="s">
        <v>692</v>
      </c>
      <c r="D25" s="75">
        <f t="shared" si="1"/>
        <v>5.8177641733144322E-5</v>
      </c>
      <c r="E25" s="58">
        <v>-0.22217999999999999</v>
      </c>
      <c r="F25" s="58">
        <f t="shared" si="2"/>
        <v>-0.22235453292519941</v>
      </c>
      <c r="G25" s="58">
        <f t="shared" si="3"/>
        <v>-0.22229635528346628</v>
      </c>
      <c r="H25" s="58">
        <f t="shared" si="4"/>
        <v>-0.22223817764173312</v>
      </c>
      <c r="I25" s="58">
        <f t="shared" si="5"/>
        <v>-0.22212182235826686</v>
      </c>
      <c r="J25" s="58">
        <f t="shared" si="6"/>
        <v>-0.2220636447165337</v>
      </c>
      <c r="K25" s="58">
        <f t="shared" si="7"/>
        <v>-0.22200546707480057</v>
      </c>
      <c r="L25" s="62">
        <f t="shared" ca="1" si="8"/>
        <v>0.64641457075190212</v>
      </c>
      <c r="M25" s="61">
        <v>0.2297746644168478</v>
      </c>
      <c r="N25">
        <f t="shared" si="0"/>
        <v>1</v>
      </c>
      <c r="O25" s="68">
        <f t="shared" si="9"/>
        <v>-0.22173498941520156</v>
      </c>
      <c r="P25" s="68">
        <f t="shared" si="10"/>
        <v>-0.22220775117843108</v>
      </c>
      <c r="Q25" s="68">
        <f t="shared" si="16"/>
        <v>-0.2222260623286281</v>
      </c>
      <c r="R25" s="68">
        <f t="shared" si="11"/>
        <v>-0.22238361118743763</v>
      </c>
      <c r="S25" s="68">
        <f t="shared" si="12"/>
        <v>-0.22409084487484707</v>
      </c>
      <c r="T25" s="68">
        <f t="shared" si="17"/>
        <v>-0.2222260623286281</v>
      </c>
      <c r="U25" s="68">
        <f t="shared" si="13"/>
        <v>4.6062328628110327E-5</v>
      </c>
      <c r="V25" s="32">
        <f t="shared" si="18"/>
        <v>2.0731986960172082E-4</v>
      </c>
      <c r="X25" s="56" t="s">
        <v>677</v>
      </c>
      <c r="Y25" s="56" t="s">
        <v>682</v>
      </c>
      <c r="Z25" s="56" t="s">
        <v>692</v>
      </c>
      <c r="AA25" s="68">
        <v>-0.22217999999999999</v>
      </c>
      <c r="AB25" s="68">
        <v>-0.22231999999999999</v>
      </c>
      <c r="AC25" s="68">
        <f t="shared" si="14"/>
        <v>1.4000000000000123E-4</v>
      </c>
      <c r="AD25" s="32">
        <f t="shared" si="15"/>
        <v>6.3011972274732754E-4</v>
      </c>
    </row>
    <row r="26" spans="1:30" x14ac:dyDescent="0.2">
      <c r="A26" s="56" t="s">
        <v>677</v>
      </c>
      <c r="B26" s="56" t="s">
        <v>682</v>
      </c>
      <c r="C26" s="56" t="s">
        <v>693</v>
      </c>
      <c r="D26" s="75">
        <f t="shared" si="1"/>
        <v>3.3666666666666667E-3</v>
      </c>
      <c r="E26" s="58">
        <v>1.01</v>
      </c>
      <c r="F26" s="58">
        <f t="shared" si="2"/>
        <v>0.99990000000000001</v>
      </c>
      <c r="G26" s="58">
        <f t="shared" si="3"/>
        <v>1.0032666666666668</v>
      </c>
      <c r="H26" s="58">
        <f t="shared" si="4"/>
        <v>1.0066333333333333</v>
      </c>
      <c r="I26" s="58">
        <f t="shared" si="5"/>
        <v>1.0133666666666667</v>
      </c>
      <c r="J26" s="58">
        <f t="shared" si="6"/>
        <v>1.0167333333333333</v>
      </c>
      <c r="K26" s="58">
        <f t="shared" si="7"/>
        <v>1.0201</v>
      </c>
      <c r="L26" s="62">
        <f t="shared" ca="1" si="8"/>
        <v>0.41419997241110729</v>
      </c>
      <c r="M26" s="61">
        <v>0.82830623786220303</v>
      </c>
      <c r="N26">
        <f t="shared" si="0"/>
        <v>1</v>
      </c>
      <c r="O26" s="68">
        <f t="shared" si="9"/>
        <v>1.1296942191516459</v>
      </c>
      <c r="P26" s="68">
        <f t="shared" si="10"/>
        <v>1.0232215673348244</v>
      </c>
      <c r="Q26" s="68">
        <f t="shared" si="16"/>
        <v>1.0132384930192484</v>
      </c>
      <c r="R26" s="68">
        <f t="shared" si="11"/>
        <v>1.0130447706706114</v>
      </c>
      <c r="S26" s="68">
        <f t="shared" si="12"/>
        <v>0.99336383842126219</v>
      </c>
      <c r="T26" s="68">
        <f t="shared" si="17"/>
        <v>1.0132384930192484</v>
      </c>
      <c r="U26" s="68">
        <f t="shared" si="13"/>
        <v>3.2384930192483896E-3</v>
      </c>
      <c r="V26" s="32">
        <f t="shared" si="18"/>
        <v>3.2064287319290988E-3</v>
      </c>
      <c r="X26" s="56" t="s">
        <v>677</v>
      </c>
      <c r="Y26" s="56" t="s">
        <v>682</v>
      </c>
      <c r="Z26" s="56" t="s">
        <v>693</v>
      </c>
      <c r="AA26" s="68">
        <v>1.01</v>
      </c>
      <c r="AB26" s="68">
        <v>1.00915</v>
      </c>
      <c r="AC26" s="68">
        <f t="shared" si="14"/>
        <v>8.5000000000001741E-4</v>
      </c>
      <c r="AD26" s="32">
        <f t="shared" si="15"/>
        <v>8.4158415841585881E-4</v>
      </c>
    </row>
    <row r="27" spans="1:30" x14ac:dyDescent="0.2">
      <c r="A27" s="56" t="s">
        <v>682</v>
      </c>
      <c r="B27" s="56" t="s">
        <v>679</v>
      </c>
      <c r="C27" s="56" t="s">
        <v>694</v>
      </c>
      <c r="D27" s="75">
        <f t="shared" si="1"/>
        <v>-2.2968333333333335E-3</v>
      </c>
      <c r="E27" s="58">
        <v>-0.68905000000000005</v>
      </c>
      <c r="F27" s="58">
        <f t="shared" si="2"/>
        <v>-0.68215950000000003</v>
      </c>
      <c r="G27" s="58">
        <f t="shared" si="3"/>
        <v>-0.68445633333333333</v>
      </c>
      <c r="H27" s="58">
        <f t="shared" si="4"/>
        <v>-0.68675316666666675</v>
      </c>
      <c r="I27" s="58">
        <f t="shared" si="5"/>
        <v>-0.69134683333333335</v>
      </c>
      <c r="J27" s="58">
        <f t="shared" si="6"/>
        <v>-0.69364366666666677</v>
      </c>
      <c r="K27" s="58">
        <f t="shared" si="7"/>
        <v>-0.69594050000000007</v>
      </c>
      <c r="L27" s="62">
        <f t="shared" ca="1" si="8"/>
        <v>3.40284903297986E-2</v>
      </c>
      <c r="M27" s="61">
        <v>6.8890446959768425E-3</v>
      </c>
      <c r="N27">
        <f t="shared" si="0"/>
        <v>-3</v>
      </c>
      <c r="O27" s="68">
        <f t="shared" si="9"/>
        <v>-0.68275261247051489</v>
      </c>
      <c r="P27" s="68">
        <f t="shared" si="10"/>
        <v>-0.6841874237490253</v>
      </c>
      <c r="Q27" s="68">
        <f t="shared" si="16"/>
        <v>-0.68573153038624646</v>
      </c>
      <c r="R27" s="68">
        <f t="shared" si="11"/>
        <v>-0.67724453093568171</v>
      </c>
      <c r="S27" s="68">
        <f t="shared" si="12"/>
        <v>-0.58974424728015151</v>
      </c>
      <c r="T27" s="68">
        <f t="shared" si="17"/>
        <v>-0.68275261247051489</v>
      </c>
      <c r="U27" s="68">
        <f t="shared" si="13"/>
        <v>6.2973875294851656E-3</v>
      </c>
      <c r="V27" s="32">
        <f t="shared" si="18"/>
        <v>9.1392315934767654E-3</v>
      </c>
      <c r="X27" s="56" t="s">
        <v>682</v>
      </c>
      <c r="Y27" s="56" t="s">
        <v>679</v>
      </c>
      <c r="Z27" s="56" t="s">
        <v>694</v>
      </c>
      <c r="AA27" s="68">
        <v>-0.68901999999999997</v>
      </c>
      <c r="AB27" s="68">
        <v>-0.69030999999999998</v>
      </c>
      <c r="AC27" s="68">
        <f t="shared" si="14"/>
        <v>1.2900000000000134E-3</v>
      </c>
      <c r="AD27" s="32">
        <f t="shared" si="15"/>
        <v>1.8722243185974477E-3</v>
      </c>
    </row>
    <row r="28" spans="1:30" x14ac:dyDescent="0.2">
      <c r="A28" s="56" t="s">
        <v>682</v>
      </c>
      <c r="B28" s="56" t="s">
        <v>681</v>
      </c>
      <c r="C28" s="56" t="s">
        <v>694</v>
      </c>
      <c r="D28" s="75">
        <f t="shared" si="1"/>
        <v>-7.8573333333333342E-4</v>
      </c>
      <c r="E28" s="58">
        <v>-0.23572000000000001</v>
      </c>
      <c r="F28" s="58">
        <f t="shared" si="2"/>
        <v>-0.23336280000000001</v>
      </c>
      <c r="G28" s="58">
        <f t="shared" si="3"/>
        <v>-0.23414853333333335</v>
      </c>
      <c r="H28" s="58">
        <f t="shared" si="4"/>
        <v>-0.23493426666666667</v>
      </c>
      <c r="I28" s="58">
        <f t="shared" si="5"/>
        <v>-0.23650573333333336</v>
      </c>
      <c r="J28" s="58">
        <f t="shared" si="6"/>
        <v>-0.23729146666666667</v>
      </c>
      <c r="K28" s="58">
        <f t="shared" si="7"/>
        <v>-0.23807720000000002</v>
      </c>
      <c r="L28" s="62">
        <f t="shared" ca="1" si="8"/>
        <v>6.2828468325890952E-2</v>
      </c>
      <c r="M28" s="61">
        <v>0.8686349591885707</v>
      </c>
      <c r="N28">
        <f t="shared" si="0"/>
        <v>1</v>
      </c>
      <c r="O28" s="68">
        <f t="shared" si="9"/>
        <v>-0.26513224997357143</v>
      </c>
      <c r="P28" s="68">
        <f t="shared" si="10"/>
        <v>-0.23903889920480564</v>
      </c>
      <c r="Q28" s="68">
        <f t="shared" si="16"/>
        <v>-0.23656866327356121</v>
      </c>
      <c r="R28" s="68">
        <f t="shared" si="11"/>
        <v>-0.23666377592788646</v>
      </c>
      <c r="S28" s="68">
        <f t="shared" si="12"/>
        <v>-0.23331462883914991</v>
      </c>
      <c r="T28" s="68">
        <f t="shared" si="17"/>
        <v>-0.23656866327356121</v>
      </c>
      <c r="U28" s="68">
        <f t="shared" si="13"/>
        <v>8.4866327356120097E-4</v>
      </c>
      <c r="V28" s="32">
        <f t="shared" si="18"/>
        <v>3.6003023653538137E-3</v>
      </c>
      <c r="X28" s="56" t="s">
        <v>682</v>
      </c>
      <c r="Y28" s="56" t="s">
        <v>681</v>
      </c>
      <c r="Z28" s="56" t="s">
        <v>694</v>
      </c>
      <c r="AA28" s="68">
        <v>-0.23573</v>
      </c>
      <c r="AB28" s="68">
        <v>-0.23402000000000001</v>
      </c>
      <c r="AC28" s="68">
        <f t="shared" si="14"/>
        <v>1.7099999999999893E-3</v>
      </c>
      <c r="AD28" s="32">
        <f t="shared" si="15"/>
        <v>7.2540618504220479E-3</v>
      </c>
    </row>
    <row r="29" spans="1:30" x14ac:dyDescent="0.2">
      <c r="A29" s="56" t="s">
        <v>682</v>
      </c>
      <c r="B29" s="56" t="s">
        <v>679</v>
      </c>
      <c r="C29" s="56" t="s">
        <v>695</v>
      </c>
      <c r="D29" s="75">
        <f t="shared" si="1"/>
        <v>4.6340000000000004E-4</v>
      </c>
      <c r="E29" s="58">
        <v>0.13902</v>
      </c>
      <c r="F29" s="58">
        <f t="shared" si="2"/>
        <v>0.1376298</v>
      </c>
      <c r="G29" s="58">
        <f t="shared" si="3"/>
        <v>0.1380932</v>
      </c>
      <c r="H29" s="58">
        <f t="shared" si="4"/>
        <v>0.1385566</v>
      </c>
      <c r="I29" s="58">
        <f t="shared" si="5"/>
        <v>0.13948340000000001</v>
      </c>
      <c r="J29" s="58">
        <f t="shared" si="6"/>
        <v>0.13994680000000001</v>
      </c>
      <c r="K29" s="58">
        <f t="shared" si="7"/>
        <v>0.14041020000000001</v>
      </c>
      <c r="L29" s="62">
        <f t="shared" ca="1" si="8"/>
        <v>0.29110645654314105</v>
      </c>
      <c r="M29" s="61">
        <v>7.5261190952833346E-2</v>
      </c>
      <c r="N29">
        <f t="shared" si="0"/>
        <v>-2</v>
      </c>
      <c r="O29" s="68">
        <f t="shared" si="9"/>
        <v>0.13922655738403464</v>
      </c>
      <c r="P29" s="68">
        <f t="shared" si="10"/>
        <v>0.13827208532661917</v>
      </c>
      <c r="Q29" s="68">
        <f t="shared" si="16"/>
        <v>0.13844331097535173</v>
      </c>
      <c r="R29" s="68">
        <f t="shared" si="11"/>
        <v>0.13687131476002606</v>
      </c>
      <c r="S29" s="68">
        <f t="shared" si="12"/>
        <v>0.12046155785023507</v>
      </c>
      <c r="T29" s="68">
        <f t="shared" si="17"/>
        <v>0.13827208532661917</v>
      </c>
      <c r="U29" s="68">
        <f t="shared" si="13"/>
        <v>7.479146733808395E-4</v>
      </c>
      <c r="V29" s="32">
        <f t="shared" si="18"/>
        <v>5.3799070161188282E-3</v>
      </c>
      <c r="X29" s="56" t="s">
        <v>682</v>
      </c>
      <c r="Y29" s="56" t="s">
        <v>681</v>
      </c>
      <c r="Z29" s="56" t="s">
        <v>695</v>
      </c>
      <c r="AA29" s="68">
        <v>9.2200000000000008E-3</v>
      </c>
      <c r="AB29" s="68">
        <v>9.1400000000000006E-3</v>
      </c>
      <c r="AC29" s="68">
        <f t="shared" si="14"/>
        <v>8.000000000000021E-5</v>
      </c>
      <c r="AD29" s="32">
        <f t="shared" si="15"/>
        <v>8.6767895878525174E-3</v>
      </c>
    </row>
    <row r="30" spans="1:30" x14ac:dyDescent="0.2">
      <c r="A30" s="56" t="s">
        <v>682</v>
      </c>
      <c r="B30" s="56" t="s">
        <v>681</v>
      </c>
      <c r="C30" s="56" t="s">
        <v>695</v>
      </c>
      <c r="D30" s="75">
        <f t="shared" si="1"/>
        <v>3.0566666666666667E-5</v>
      </c>
      <c r="E30" s="58">
        <v>9.1699999999999993E-3</v>
      </c>
      <c r="F30" s="58">
        <f t="shared" si="2"/>
        <v>9.0782999999999992E-3</v>
      </c>
      <c r="G30" s="58">
        <f t="shared" si="3"/>
        <v>9.1088666666666665E-3</v>
      </c>
      <c r="H30" s="58">
        <f t="shared" si="4"/>
        <v>9.139433333333332E-3</v>
      </c>
      <c r="I30" s="58">
        <f t="shared" si="5"/>
        <v>9.2005666666666666E-3</v>
      </c>
      <c r="J30" s="58">
        <f t="shared" si="6"/>
        <v>9.2311333333333322E-3</v>
      </c>
      <c r="K30" s="58">
        <f t="shared" si="7"/>
        <v>9.2616999999999994E-3</v>
      </c>
      <c r="L30" s="62">
        <f t="shared" ca="1" si="8"/>
        <v>0.73787881355203233</v>
      </c>
      <c r="M30" s="61">
        <v>0.35148334777628704</v>
      </c>
      <c r="N30">
        <f t="shared" si="0"/>
        <v>1</v>
      </c>
      <c r="O30" s="68">
        <f t="shared" si="9"/>
        <v>9.5772468219282991E-3</v>
      </c>
      <c r="P30" s="68">
        <f t="shared" si="10"/>
        <v>9.1827942187664574E-3</v>
      </c>
      <c r="Q30" s="68">
        <f t="shared" si="16"/>
        <v>9.156698918831023E-3</v>
      </c>
      <c r="R30" s="68">
        <f t="shared" si="11"/>
        <v>9.0903969658844425E-3</v>
      </c>
      <c r="S30" s="68">
        <f t="shared" si="12"/>
        <v>8.339474949356402E-3</v>
      </c>
      <c r="T30" s="68">
        <f t="shared" si="17"/>
        <v>9.156698918831023E-3</v>
      </c>
      <c r="U30" s="68">
        <f t="shared" si="13"/>
        <v>1.3301081168976339E-5</v>
      </c>
      <c r="V30" s="32">
        <f t="shared" si="18"/>
        <v>1.4504995822220655E-3</v>
      </c>
      <c r="X30" s="56" t="s">
        <v>682</v>
      </c>
      <c r="Y30" s="56" t="s">
        <v>679</v>
      </c>
      <c r="Z30" s="56" t="s">
        <v>695</v>
      </c>
      <c r="AA30" s="68">
        <v>0.13915</v>
      </c>
      <c r="AB30" s="68">
        <v>0.13966999999999999</v>
      </c>
      <c r="AC30" s="68">
        <f t="shared" si="14"/>
        <v>5.1999999999999269E-4</v>
      </c>
      <c r="AD30" s="32">
        <f t="shared" si="15"/>
        <v>3.736974487962578E-3</v>
      </c>
    </row>
    <row r="31" spans="1:30" x14ac:dyDescent="0.2">
      <c r="A31" s="56" t="s">
        <v>677</v>
      </c>
      <c r="B31" s="56" t="s">
        <v>682</v>
      </c>
      <c r="C31" s="56" t="s">
        <v>696</v>
      </c>
      <c r="D31" s="75">
        <f t="shared" si="1"/>
        <v>-3.0825666666666664E-3</v>
      </c>
      <c r="E31" s="58">
        <v>-0.92476999999999998</v>
      </c>
      <c r="F31" s="58">
        <f t="shared" si="2"/>
        <v>-0.91552230000000001</v>
      </c>
      <c r="G31" s="58">
        <f t="shared" si="3"/>
        <v>-0.91860486666666663</v>
      </c>
      <c r="H31" s="58">
        <f t="shared" si="4"/>
        <v>-0.92168743333333336</v>
      </c>
      <c r="I31" s="58">
        <f t="shared" si="5"/>
        <v>-0.9278525666666666</v>
      </c>
      <c r="J31" s="58">
        <f t="shared" si="6"/>
        <v>-0.93093513333333333</v>
      </c>
      <c r="K31" s="58">
        <f t="shared" si="7"/>
        <v>-0.93401769999999995</v>
      </c>
      <c r="L31" s="62">
        <f t="shared" ca="1" si="8"/>
        <v>0.57174814603665836</v>
      </c>
      <c r="M31" s="61">
        <v>0.12928551091498242</v>
      </c>
      <c r="N31">
        <f t="shared" si="0"/>
        <v>-2</v>
      </c>
      <c r="O31" s="68">
        <f t="shared" si="9"/>
        <v>-0.93390783573097846</v>
      </c>
      <c r="P31" s="68">
        <f t="shared" si="10"/>
        <v>-0.92102023595606697</v>
      </c>
      <c r="Q31" s="68">
        <f t="shared" si="16"/>
        <v>-0.92142176640227413</v>
      </c>
      <c r="R31" s="68">
        <f t="shared" si="11"/>
        <v>-0.91170221986580402</v>
      </c>
      <c r="S31" s="68">
        <f t="shared" si="12"/>
        <v>-0.80908184940619476</v>
      </c>
      <c r="T31" s="68">
        <f t="shared" si="17"/>
        <v>-0.92102023595606697</v>
      </c>
      <c r="U31" s="68">
        <f t="shared" si="13"/>
        <v>3.7497640439330127E-3</v>
      </c>
      <c r="V31" s="32">
        <f t="shared" si="18"/>
        <v>4.0548071887420789E-3</v>
      </c>
      <c r="X31" s="56" t="s">
        <v>677</v>
      </c>
      <c r="Y31" s="56" t="s">
        <v>682</v>
      </c>
      <c r="Z31" s="56" t="s">
        <v>696</v>
      </c>
      <c r="AA31" s="68">
        <v>-0.92474999999999996</v>
      </c>
      <c r="AB31" s="68">
        <v>-0.92915999999999999</v>
      </c>
      <c r="AC31" s="68">
        <f t="shared" si="14"/>
        <v>4.410000000000025E-3</v>
      </c>
      <c r="AD31" s="32">
        <f t="shared" si="15"/>
        <v>4.7688564476885921E-3</v>
      </c>
    </row>
    <row r="32" spans="1:30" x14ac:dyDescent="0.2">
      <c r="A32" s="56" t="s">
        <v>677</v>
      </c>
      <c r="B32" s="56" t="s">
        <v>682</v>
      </c>
      <c r="C32" s="56" t="s">
        <v>697</v>
      </c>
      <c r="D32" s="75">
        <f t="shared" si="1"/>
        <v>4.9399999999999997E-4</v>
      </c>
      <c r="E32" s="58">
        <v>0.1482</v>
      </c>
      <c r="F32" s="58">
        <f t="shared" si="2"/>
        <v>0.14671799999999999</v>
      </c>
      <c r="G32" s="58">
        <f t="shared" si="3"/>
        <v>0.14721200000000001</v>
      </c>
      <c r="H32" s="58">
        <f t="shared" si="4"/>
        <v>0.147706</v>
      </c>
      <c r="I32" s="58">
        <f t="shared" si="5"/>
        <v>0.14869399999999999</v>
      </c>
      <c r="J32" s="58">
        <f t="shared" si="6"/>
        <v>0.14918799999999999</v>
      </c>
      <c r="K32" s="58">
        <f t="shared" si="7"/>
        <v>0.14968200000000001</v>
      </c>
      <c r="L32" s="62">
        <f t="shared" ca="1" si="8"/>
        <v>0.84967396035305431</v>
      </c>
      <c r="M32" s="61">
        <v>0.92432969604230308</v>
      </c>
      <c r="N32">
        <f t="shared" si="0"/>
        <v>1</v>
      </c>
      <c r="O32" s="68">
        <f t="shared" si="9"/>
        <v>0.16797450209067211</v>
      </c>
      <c r="P32" s="68">
        <f t="shared" si="10"/>
        <v>0.15048908366331784</v>
      </c>
      <c r="Q32" s="68">
        <f t="shared" si="16"/>
        <v>0.14881417776104569</v>
      </c>
      <c r="R32" s="68">
        <f t="shared" si="11"/>
        <v>0.14899581508347973</v>
      </c>
      <c r="S32" s="68">
        <f t="shared" si="12"/>
        <v>0.14797038087854994</v>
      </c>
      <c r="T32" s="68">
        <f t="shared" si="17"/>
        <v>0.14881417776104569</v>
      </c>
      <c r="U32" s="68">
        <f t="shared" si="13"/>
        <v>6.1417776104569222E-4</v>
      </c>
      <c r="V32" s="32">
        <f t="shared" si="18"/>
        <v>4.1442493997685039E-3</v>
      </c>
      <c r="X32" s="56" t="s">
        <v>677</v>
      </c>
      <c r="Y32" s="56" t="s">
        <v>682</v>
      </c>
      <c r="Z32" s="56" t="s">
        <v>697</v>
      </c>
      <c r="AA32" s="68">
        <v>0.14835999999999999</v>
      </c>
      <c r="AB32" s="68">
        <v>0.14835000000000001</v>
      </c>
      <c r="AC32" s="68">
        <f t="shared" si="14"/>
        <v>9.9999999999822453E-6</v>
      </c>
      <c r="AD32" s="32">
        <f t="shared" si="15"/>
        <v>6.7403612833528219E-5</v>
      </c>
    </row>
    <row r="33" spans="1:30" x14ac:dyDescent="0.2">
      <c r="A33" s="56" t="s">
        <v>677</v>
      </c>
      <c r="B33" s="56" t="s">
        <v>681</v>
      </c>
      <c r="C33" s="56" t="s">
        <v>692</v>
      </c>
      <c r="D33" s="75">
        <f t="shared" si="1"/>
        <v>5.8177641733144322E-5</v>
      </c>
      <c r="E33" s="58">
        <v>-0.17993999999999999</v>
      </c>
      <c r="F33" s="58">
        <f t="shared" si="2"/>
        <v>-0.18011453292519941</v>
      </c>
      <c r="G33" s="58">
        <f t="shared" si="3"/>
        <v>-0.18005635528346628</v>
      </c>
      <c r="H33" s="58">
        <f t="shared" si="4"/>
        <v>-0.17999817764173312</v>
      </c>
      <c r="I33" s="58">
        <f t="shared" si="5"/>
        <v>-0.17988182235826686</v>
      </c>
      <c r="J33" s="58">
        <f t="shared" si="6"/>
        <v>-0.1798236447165337</v>
      </c>
      <c r="K33" s="58">
        <f t="shared" si="7"/>
        <v>-0.17976546707480057</v>
      </c>
      <c r="L33" s="62">
        <f t="shared" ca="1" si="8"/>
        <v>0.3124284817756946</v>
      </c>
      <c r="M33" s="61">
        <v>5.3271831458586938E-2</v>
      </c>
      <c r="N33">
        <f t="shared" si="0"/>
        <v>-2</v>
      </c>
      <c r="O33" s="68">
        <f t="shared" si="9"/>
        <v>-0.17997370823015393</v>
      </c>
      <c r="P33" s="68">
        <f t="shared" si="10"/>
        <v>-0.18004331054988607</v>
      </c>
      <c r="Q33" s="68">
        <f t="shared" si="16"/>
        <v>-0.18001614881729122</v>
      </c>
      <c r="R33" s="68">
        <f t="shared" si="11"/>
        <v>-0.18021917055889261</v>
      </c>
      <c r="S33" s="68">
        <f t="shared" si="12"/>
        <v>-0.18232956368979944</v>
      </c>
      <c r="T33" s="68">
        <f t="shared" si="17"/>
        <v>-0.18004331054988607</v>
      </c>
      <c r="U33" s="68">
        <f t="shared" si="13"/>
        <v>1.0331054988607646E-4</v>
      </c>
      <c r="V33" s="32">
        <f t="shared" si="18"/>
        <v>5.7413887899342262E-4</v>
      </c>
      <c r="X33" s="56" t="s">
        <v>677</v>
      </c>
      <c r="Y33" s="56" t="s">
        <v>681</v>
      </c>
      <c r="Z33" s="56" t="s">
        <v>692</v>
      </c>
      <c r="AA33" s="68">
        <v>-0.17993999999999999</v>
      </c>
      <c r="AB33" s="68">
        <v>-0.17988999999999999</v>
      </c>
      <c r="AC33" s="68">
        <f t="shared" si="14"/>
        <v>4.9999999999994493E-5</v>
      </c>
      <c r="AD33" s="32">
        <f t="shared" si="15"/>
        <v>2.7787040124482881E-4</v>
      </c>
    </row>
    <row r="34" spans="1:30" x14ac:dyDescent="0.2">
      <c r="A34" s="56" t="s">
        <v>677</v>
      </c>
      <c r="B34" s="56" t="s">
        <v>681</v>
      </c>
      <c r="C34" s="56" t="s">
        <v>693</v>
      </c>
      <c r="D34" s="75">
        <f t="shared" si="1"/>
        <v>3.3933333333333333E-3</v>
      </c>
      <c r="E34" s="58">
        <v>1.018</v>
      </c>
      <c r="F34" s="58">
        <f t="shared" si="2"/>
        <v>1.0078199999999999</v>
      </c>
      <c r="G34" s="58">
        <f t="shared" si="3"/>
        <v>1.0112133333333333</v>
      </c>
      <c r="H34" s="58">
        <f t="shared" si="4"/>
        <v>1.0146066666666667</v>
      </c>
      <c r="I34" s="58">
        <f t="shared" si="5"/>
        <v>1.0213933333333334</v>
      </c>
      <c r="J34" s="58">
        <f t="shared" si="6"/>
        <v>1.0247866666666667</v>
      </c>
      <c r="K34" s="58">
        <f t="shared" si="7"/>
        <v>1.0281800000000001</v>
      </c>
      <c r="L34" s="62">
        <f t="shared" ca="1" si="8"/>
        <v>8.0859879666263179E-2</v>
      </c>
      <c r="M34" s="61">
        <v>0.39398375478231723</v>
      </c>
      <c r="N34">
        <f t="shared" si="0"/>
        <v>1</v>
      </c>
      <c r="O34" s="68">
        <f t="shared" si="9"/>
        <v>1.0699336227456722</v>
      </c>
      <c r="P34" s="68">
        <f t="shared" si="10"/>
        <v>1.0204815467836252</v>
      </c>
      <c r="Q34" s="68">
        <f t="shared" si="16"/>
        <v>1.0169459465022794</v>
      </c>
      <c r="R34" s="68">
        <f t="shared" si="11"/>
        <v>1.0102241418290017</v>
      </c>
      <c r="S34" s="68">
        <f t="shared" si="12"/>
        <v>0.93252339741544632</v>
      </c>
      <c r="T34" s="68">
        <f t="shared" si="17"/>
        <v>1.0169459465022794</v>
      </c>
      <c r="U34" s="68">
        <f t="shared" si="13"/>
        <v>1.0540534977205862E-3</v>
      </c>
      <c r="V34" s="32">
        <f t="shared" si="18"/>
        <v>1.0354160095487094E-3</v>
      </c>
      <c r="X34" s="56" t="s">
        <v>677</v>
      </c>
      <c r="Y34" s="56" t="s">
        <v>681</v>
      </c>
      <c r="Z34" s="56" t="s">
        <v>693</v>
      </c>
      <c r="AA34" s="68">
        <v>1.018</v>
      </c>
      <c r="AB34" s="68">
        <v>1.01326</v>
      </c>
      <c r="AC34" s="68">
        <f t="shared" si="14"/>
        <v>4.7399999999999665E-3</v>
      </c>
      <c r="AD34" s="32">
        <f t="shared" si="15"/>
        <v>4.6561886051080222E-3</v>
      </c>
    </row>
    <row r="35" spans="1:30" x14ac:dyDescent="0.2">
      <c r="A35" s="56" t="s">
        <v>681</v>
      </c>
      <c r="B35" s="56" t="s">
        <v>680</v>
      </c>
      <c r="C35" s="56" t="s">
        <v>694</v>
      </c>
      <c r="D35" s="75">
        <f t="shared" si="1"/>
        <v>-2.0674000000000001E-3</v>
      </c>
      <c r="E35" s="58">
        <v>-0.62021999999999999</v>
      </c>
      <c r="F35" s="58">
        <f t="shared" si="2"/>
        <v>-0.61401779999999995</v>
      </c>
      <c r="G35" s="58">
        <f t="shared" si="3"/>
        <v>-0.6160852</v>
      </c>
      <c r="H35" s="58">
        <f t="shared" si="4"/>
        <v>-0.61815259999999994</v>
      </c>
      <c r="I35" s="58">
        <f t="shared" si="5"/>
        <v>-0.62228740000000005</v>
      </c>
      <c r="J35" s="58">
        <f t="shared" si="6"/>
        <v>-0.62435479999999999</v>
      </c>
      <c r="K35" s="58">
        <f t="shared" si="7"/>
        <v>-0.62642220000000004</v>
      </c>
      <c r="L35" s="62">
        <f t="shared" ca="1" si="8"/>
        <v>0.18847938255033003</v>
      </c>
      <c r="M35" s="61">
        <v>0.52578271713751934</v>
      </c>
      <c r="N35">
        <f t="shared" si="0"/>
        <v>1</v>
      </c>
      <c r="O35" s="68">
        <f t="shared" si="9"/>
        <v>-0.66456382328252361</v>
      </c>
      <c r="P35" s="68">
        <f t="shared" si="10"/>
        <v>-0.62373690323333386</v>
      </c>
      <c r="Q35" s="68">
        <f t="shared" si="16"/>
        <v>-0.62037617693937919</v>
      </c>
      <c r="R35" s="68">
        <f t="shared" si="11"/>
        <v>-0.61748754399860284</v>
      </c>
      <c r="S35" s="68">
        <f t="shared" si="12"/>
        <v>-0.58084617106806935</v>
      </c>
      <c r="T35" s="68">
        <f t="shared" si="17"/>
        <v>-0.62037617693937919</v>
      </c>
      <c r="U35" s="68">
        <f t="shared" si="13"/>
        <v>1.5617693937919341E-4</v>
      </c>
      <c r="V35" s="32">
        <f t="shared" si="18"/>
        <v>2.5180893776271873E-4</v>
      </c>
      <c r="X35" s="56" t="s">
        <v>681</v>
      </c>
      <c r="Y35" s="56" t="s">
        <v>682</v>
      </c>
      <c r="Z35" s="56" t="s">
        <v>694</v>
      </c>
      <c r="AA35" s="68">
        <v>0.23832</v>
      </c>
      <c r="AB35" s="68">
        <v>0.23810000000000001</v>
      </c>
      <c r="AC35" s="68">
        <f t="shared" si="14"/>
        <v>2.1999999999999797E-4</v>
      </c>
      <c r="AD35" s="32">
        <f t="shared" si="15"/>
        <v>9.2312856663308979E-4</v>
      </c>
    </row>
    <row r="36" spans="1:30" x14ac:dyDescent="0.2">
      <c r="A36" s="56" t="s">
        <v>681</v>
      </c>
      <c r="B36" s="56" t="s">
        <v>683</v>
      </c>
      <c r="C36" s="56" t="s">
        <v>694</v>
      </c>
      <c r="D36" s="75">
        <f t="shared" si="1"/>
        <v>9.632666666666667E-4</v>
      </c>
      <c r="E36" s="58">
        <v>0.28898000000000001</v>
      </c>
      <c r="F36" s="58">
        <f t="shared" si="2"/>
        <v>0.28609020000000002</v>
      </c>
      <c r="G36" s="58">
        <f t="shared" si="3"/>
        <v>0.2870534666666667</v>
      </c>
      <c r="H36" s="58">
        <f t="shared" si="4"/>
        <v>0.28801673333333333</v>
      </c>
      <c r="I36" s="58">
        <f t="shared" si="5"/>
        <v>0.2899432666666667</v>
      </c>
      <c r="J36" s="58">
        <f t="shared" si="6"/>
        <v>0.29090653333333333</v>
      </c>
      <c r="K36" s="58">
        <f t="shared" si="7"/>
        <v>0.29186980000000001</v>
      </c>
      <c r="L36" s="62">
        <f t="shared" ca="1" si="8"/>
        <v>0.65803392532415494</v>
      </c>
      <c r="M36" s="61">
        <v>0.92339200757743622</v>
      </c>
      <c r="N36">
        <f t="shared" si="0"/>
        <v>1</v>
      </c>
      <c r="O36" s="68">
        <f t="shared" si="9"/>
        <v>0.32749683548558378</v>
      </c>
      <c r="P36" s="68">
        <f t="shared" si="10"/>
        <v>0.29343691229702523</v>
      </c>
      <c r="Q36" s="68">
        <f t="shared" si="16"/>
        <v>0.29017495871032067</v>
      </c>
      <c r="R36" s="68">
        <f t="shared" si="11"/>
        <v>0.29052513932670415</v>
      </c>
      <c r="S36" s="68">
        <f t="shared" si="12"/>
        <v>0.28849014892769653</v>
      </c>
      <c r="T36" s="68">
        <f t="shared" si="17"/>
        <v>0.29017495871032067</v>
      </c>
      <c r="U36" s="68">
        <f t="shared" si="13"/>
        <v>1.1949587103206594E-3</v>
      </c>
      <c r="V36" s="32">
        <f t="shared" si="18"/>
        <v>4.1350913915172652E-3</v>
      </c>
      <c r="X36" s="56" t="s">
        <v>681</v>
      </c>
      <c r="Y36" s="56" t="s">
        <v>683</v>
      </c>
      <c r="Z36" s="56" t="s">
        <v>694</v>
      </c>
      <c r="AA36" s="68">
        <v>0.28898000000000001</v>
      </c>
      <c r="AB36" s="68">
        <v>0.28850999999999999</v>
      </c>
      <c r="AC36" s="68">
        <f t="shared" si="14"/>
        <v>4.7000000000002595E-4</v>
      </c>
      <c r="AD36" s="32">
        <f t="shared" si="15"/>
        <v>1.6264101321891685E-3</v>
      </c>
    </row>
    <row r="37" spans="1:30" x14ac:dyDescent="0.2">
      <c r="A37" s="56" t="s">
        <v>681</v>
      </c>
      <c r="B37" s="56" t="s">
        <v>684</v>
      </c>
      <c r="C37" s="56" t="s">
        <v>694</v>
      </c>
      <c r="D37" s="75">
        <f t="shared" si="1"/>
        <v>5.2083333333333333E-4</v>
      </c>
      <c r="E37" s="58">
        <v>0.15625</v>
      </c>
      <c r="F37" s="58">
        <f t="shared" si="2"/>
        <v>0.15468750000000001</v>
      </c>
      <c r="G37" s="58">
        <f t="shared" si="3"/>
        <v>0.15520833333333334</v>
      </c>
      <c r="H37" s="58">
        <f t="shared" si="4"/>
        <v>0.15572916666666667</v>
      </c>
      <c r="I37" s="58">
        <f t="shared" si="5"/>
        <v>0.15677083333333333</v>
      </c>
      <c r="J37" s="58">
        <f t="shared" si="6"/>
        <v>0.15729166666666666</v>
      </c>
      <c r="K37" s="58">
        <f t="shared" si="7"/>
        <v>0.15781249999999999</v>
      </c>
      <c r="L37" s="62">
        <f t="shared" ca="1" si="8"/>
        <v>0.43792423360544686</v>
      </c>
      <c r="M37" s="61">
        <v>0.8442334180011617</v>
      </c>
      <c r="N37">
        <f t="shared" si="0"/>
        <v>1</v>
      </c>
      <c r="O37" s="68">
        <f t="shared" si="9"/>
        <v>0.17515378345962404</v>
      </c>
      <c r="P37" s="68">
        <f t="shared" si="10"/>
        <v>0.1583564562561364</v>
      </c>
      <c r="Q37" s="68">
        <f t="shared" si="16"/>
        <v>0.15677530981114055</v>
      </c>
      <c r="R37" s="68">
        <f t="shared" si="11"/>
        <v>0.15678207558407362</v>
      </c>
      <c r="S37" s="68">
        <f t="shared" si="12"/>
        <v>0.15406306861890934</v>
      </c>
      <c r="T37" s="68">
        <f t="shared" si="17"/>
        <v>0.15677530981114055</v>
      </c>
      <c r="U37" s="68">
        <f t="shared" si="13"/>
        <v>5.253098111405452E-4</v>
      </c>
      <c r="V37" s="32">
        <f t="shared" si="18"/>
        <v>3.3619827912994894E-3</v>
      </c>
      <c r="X37" s="56" t="s">
        <v>681</v>
      </c>
      <c r="Y37" s="56" t="s">
        <v>679</v>
      </c>
      <c r="Z37" s="56" t="s">
        <v>694</v>
      </c>
      <c r="AA37" s="68">
        <v>-0.53149000000000002</v>
      </c>
      <c r="AB37" s="68">
        <v>-0.53017000000000003</v>
      </c>
      <c r="AC37" s="68">
        <f t="shared" si="14"/>
        <v>1.3199999999999878E-3</v>
      </c>
      <c r="AD37" s="32">
        <f t="shared" si="15"/>
        <v>2.4835838868087598E-3</v>
      </c>
    </row>
    <row r="38" spans="1:30" x14ac:dyDescent="0.2">
      <c r="A38" s="56" t="s">
        <v>681</v>
      </c>
      <c r="B38" s="56" t="s">
        <v>682</v>
      </c>
      <c r="C38" s="56" t="s">
        <v>694</v>
      </c>
      <c r="D38" s="75">
        <f t="shared" si="1"/>
        <v>7.9436666666666666E-4</v>
      </c>
      <c r="E38" s="58">
        <v>0.23830999999999999</v>
      </c>
      <c r="F38" s="58">
        <f t="shared" si="2"/>
        <v>0.23592689999999999</v>
      </c>
      <c r="G38" s="58">
        <f t="shared" si="3"/>
        <v>0.23672126666666665</v>
      </c>
      <c r="H38" s="58">
        <f t="shared" si="4"/>
        <v>0.23751563333333334</v>
      </c>
      <c r="I38" s="58">
        <f t="shared" si="5"/>
        <v>0.23910436666666665</v>
      </c>
      <c r="J38" s="58">
        <f t="shared" si="6"/>
        <v>0.23989873333333334</v>
      </c>
      <c r="K38" s="58">
        <f t="shared" si="7"/>
        <v>0.24069309999999999</v>
      </c>
      <c r="L38" s="62">
        <f t="shared" ca="1" si="8"/>
        <v>0.77694329950561847</v>
      </c>
      <c r="M38" s="61">
        <v>0.42772518940900728</v>
      </c>
      <c r="N38">
        <f t="shared" si="0"/>
        <v>1</v>
      </c>
      <c r="O38" s="68">
        <f t="shared" si="9"/>
        <v>0.25171702764383203</v>
      </c>
      <c r="P38" s="68">
        <f t="shared" si="10"/>
        <v>0.23908814726240035</v>
      </c>
      <c r="Q38" s="68">
        <f t="shared" si="16"/>
        <v>0.238141782301866</v>
      </c>
      <c r="R38" s="68">
        <f t="shared" si="11"/>
        <v>0.23668692705146083</v>
      </c>
      <c r="S38" s="68">
        <f t="shared" si="12"/>
        <v>0.21954980682021175</v>
      </c>
      <c r="T38" s="68">
        <f t="shared" si="17"/>
        <v>0.238141782301866</v>
      </c>
      <c r="U38" s="68">
        <f t="shared" si="13"/>
        <v>1.6821769813399334E-4</v>
      </c>
      <c r="V38" s="32">
        <f t="shared" si="18"/>
        <v>7.0587763054002497E-4</v>
      </c>
      <c r="X38" s="56" t="s">
        <v>681</v>
      </c>
      <c r="Y38" s="56" t="s">
        <v>684</v>
      </c>
      <c r="Z38" s="56" t="s">
        <v>694</v>
      </c>
      <c r="AA38" s="68">
        <v>0.15626999999999999</v>
      </c>
      <c r="AB38" s="68">
        <v>0.15644</v>
      </c>
      <c r="AC38" s="68">
        <f t="shared" si="14"/>
        <v>1.7000000000000348E-4</v>
      </c>
      <c r="AD38" s="32">
        <f t="shared" si="15"/>
        <v>1.0878607538235328E-3</v>
      </c>
    </row>
    <row r="39" spans="1:30" x14ac:dyDescent="0.2">
      <c r="A39" s="56" t="s">
        <v>681</v>
      </c>
      <c r="B39" s="56" t="s">
        <v>679</v>
      </c>
      <c r="C39" s="56" t="s">
        <v>694</v>
      </c>
      <c r="D39" s="75">
        <f t="shared" si="1"/>
        <v>-1.7715333333333336E-3</v>
      </c>
      <c r="E39" s="58">
        <v>-0.53146000000000004</v>
      </c>
      <c r="F39" s="58">
        <f t="shared" si="2"/>
        <v>-0.5261454000000001</v>
      </c>
      <c r="G39" s="58">
        <f t="shared" si="3"/>
        <v>-0.52791693333333334</v>
      </c>
      <c r="H39" s="58">
        <f t="shared" si="4"/>
        <v>-0.52968846666666669</v>
      </c>
      <c r="I39" s="58">
        <f t="shared" si="5"/>
        <v>-0.5332315333333334</v>
      </c>
      <c r="J39" s="58">
        <f t="shared" si="6"/>
        <v>-0.53500306666666675</v>
      </c>
      <c r="K39" s="58">
        <f t="shared" si="7"/>
        <v>-0.53677459999999999</v>
      </c>
      <c r="L39" s="62">
        <f t="shared" ca="1" si="8"/>
        <v>0.79025929302878561</v>
      </c>
      <c r="M39" s="61">
        <v>0.90041218586047833</v>
      </c>
      <c r="N39">
        <f t="shared" si="0"/>
        <v>1</v>
      </c>
      <c r="O39" s="68">
        <f t="shared" si="9"/>
        <v>-0.60039801682943028</v>
      </c>
      <c r="P39" s="68">
        <f t="shared" si="10"/>
        <v>-0.53935710434872253</v>
      </c>
      <c r="Q39" s="68">
        <f t="shared" si="16"/>
        <v>-0.53353835785035075</v>
      </c>
      <c r="R39" s="68">
        <f t="shared" si="11"/>
        <v>-0.53400209409608568</v>
      </c>
      <c r="S39" s="68">
        <f t="shared" si="12"/>
        <v>-0.52866124045025842</v>
      </c>
      <c r="T39" s="68">
        <f t="shared" si="17"/>
        <v>-0.53353835785035075</v>
      </c>
      <c r="U39" s="68">
        <f t="shared" si="13"/>
        <v>2.0783578503507094E-3</v>
      </c>
      <c r="V39" s="32">
        <f t="shared" si="18"/>
        <v>3.9106571526562849E-3</v>
      </c>
      <c r="X39" s="56" t="s">
        <v>681</v>
      </c>
      <c r="Y39" s="56" t="s">
        <v>680</v>
      </c>
      <c r="Z39" s="56" t="s">
        <v>694</v>
      </c>
      <c r="AA39" s="68">
        <v>-0.62021000000000004</v>
      </c>
      <c r="AB39" s="68">
        <v>-0.61695</v>
      </c>
      <c r="AC39" s="68">
        <f t="shared" si="14"/>
        <v>3.2600000000000406E-3</v>
      </c>
      <c r="AD39" s="32">
        <f t="shared" si="15"/>
        <v>5.2562841618162244E-3</v>
      </c>
    </row>
    <row r="40" spans="1:30" x14ac:dyDescent="0.2">
      <c r="A40" s="56" t="s">
        <v>681</v>
      </c>
      <c r="B40" s="56" t="s">
        <v>683</v>
      </c>
      <c r="C40" s="56" t="s">
        <v>695</v>
      </c>
      <c r="D40" s="75">
        <f t="shared" si="1"/>
        <v>1.4903333333333334E-4</v>
      </c>
      <c r="E40" s="58">
        <v>4.471E-2</v>
      </c>
      <c r="F40" s="58">
        <f t="shared" si="2"/>
        <v>4.4262900000000001E-2</v>
      </c>
      <c r="G40" s="58">
        <f t="shared" si="3"/>
        <v>4.4411933333333334E-2</v>
      </c>
      <c r="H40" s="58">
        <f t="shared" si="4"/>
        <v>4.4560966666666667E-2</v>
      </c>
      <c r="I40" s="58">
        <f t="shared" si="5"/>
        <v>4.4859033333333333E-2</v>
      </c>
      <c r="J40" s="58">
        <f t="shared" si="6"/>
        <v>4.5008066666666666E-2</v>
      </c>
      <c r="K40" s="58">
        <f t="shared" si="7"/>
        <v>4.5157099999999999E-2</v>
      </c>
      <c r="L40" s="62">
        <f t="shared" ca="1" si="8"/>
        <v>0.30514916294179939</v>
      </c>
      <c r="M40" s="61">
        <v>0.15940433575769131</v>
      </c>
      <c r="N40">
        <f t="shared" si="0"/>
        <v>1</v>
      </c>
      <c r="O40" s="68">
        <f t="shared" si="9"/>
        <v>4.5361052191410463E-2</v>
      </c>
      <c r="P40" s="68">
        <f t="shared" si="10"/>
        <v>4.4561739069210848E-2</v>
      </c>
      <c r="Q40" s="68">
        <f t="shared" si="16"/>
        <v>4.4561274224550508E-2</v>
      </c>
      <c r="R40" s="68">
        <f t="shared" si="11"/>
        <v>4.4111239486184117E-2</v>
      </c>
      <c r="S40" s="68">
        <f t="shared" si="12"/>
        <v>3.9326070684028998E-2</v>
      </c>
      <c r="T40" s="68">
        <f t="shared" si="17"/>
        <v>4.4561274224550508E-2</v>
      </c>
      <c r="U40" s="68">
        <f t="shared" si="13"/>
        <v>1.4872577544949167E-4</v>
      </c>
      <c r="V40" s="32">
        <f t="shared" si="18"/>
        <v>3.3264543826770671E-3</v>
      </c>
      <c r="X40" s="56" t="s">
        <v>681</v>
      </c>
      <c r="Y40" s="56" t="s">
        <v>683</v>
      </c>
      <c r="Z40" s="56" t="s">
        <v>695</v>
      </c>
      <c r="AA40" s="68">
        <v>4.4819999999999999E-2</v>
      </c>
      <c r="AB40" s="68">
        <v>4.487E-2</v>
      </c>
      <c r="AC40" s="68">
        <f t="shared" si="14"/>
        <v>5.0000000000001432E-5</v>
      </c>
      <c r="AD40" s="32">
        <f t="shared" si="15"/>
        <v>1.1155734047300632E-3</v>
      </c>
    </row>
    <row r="41" spans="1:30" x14ac:dyDescent="0.2">
      <c r="A41" s="56" t="s">
        <v>681</v>
      </c>
      <c r="B41" s="56" t="s">
        <v>684</v>
      </c>
      <c r="C41" s="56" t="s">
        <v>695</v>
      </c>
      <c r="D41" s="75">
        <f t="shared" si="1"/>
        <v>-8.2433333333333336E-5</v>
      </c>
      <c r="E41" s="58">
        <v>-2.4729999999999999E-2</v>
      </c>
      <c r="F41" s="58">
        <f t="shared" si="2"/>
        <v>-2.44827E-2</v>
      </c>
      <c r="G41" s="58">
        <f t="shared" si="3"/>
        <v>-2.4565133333333333E-2</v>
      </c>
      <c r="H41" s="58">
        <f t="shared" si="4"/>
        <v>-2.4647566666666666E-2</v>
      </c>
      <c r="I41" s="58">
        <f t="shared" si="5"/>
        <v>-2.4812433333333331E-2</v>
      </c>
      <c r="J41" s="58">
        <f t="shared" si="6"/>
        <v>-2.4894866666666664E-2</v>
      </c>
      <c r="K41" s="58">
        <f t="shared" si="7"/>
        <v>-2.4977299999999997E-2</v>
      </c>
      <c r="L41" s="62">
        <f t="shared" ca="1" si="8"/>
        <v>0.92322475217428024</v>
      </c>
      <c r="M41" s="61">
        <v>0.72130847628632311</v>
      </c>
      <c r="N41">
        <f t="shared" si="0"/>
        <v>1</v>
      </c>
      <c r="O41" s="68">
        <f t="shared" si="9"/>
        <v>-2.7249533429457753E-2</v>
      </c>
      <c r="P41" s="68">
        <f t="shared" si="10"/>
        <v>-2.4988830037247011E-2</v>
      </c>
      <c r="Q41" s="68">
        <f t="shared" si="16"/>
        <v>-2.478345208143921E-2</v>
      </c>
      <c r="R41" s="68">
        <f t="shared" si="11"/>
        <v>-2.473964965951829E-2</v>
      </c>
      <c r="S41" s="68">
        <f t="shared" si="12"/>
        <v>-2.391146381018816E-2</v>
      </c>
      <c r="T41" s="68">
        <f t="shared" si="17"/>
        <v>-2.478345208143921E-2</v>
      </c>
      <c r="U41" s="68">
        <f t="shared" si="13"/>
        <v>5.3452081439211985E-5</v>
      </c>
      <c r="V41" s="32">
        <f t="shared" si="18"/>
        <v>2.1614266655564894E-3</v>
      </c>
      <c r="X41" s="56" t="s">
        <v>681</v>
      </c>
      <c r="Y41" s="56" t="s">
        <v>684</v>
      </c>
      <c r="Z41" s="56" t="s">
        <v>695</v>
      </c>
      <c r="AA41" s="68">
        <v>-2.4680000000000001E-2</v>
      </c>
      <c r="AB41" s="68">
        <v>-2.4750000000000001E-2</v>
      </c>
      <c r="AC41" s="68">
        <f t="shared" si="14"/>
        <v>7.0000000000000617E-5</v>
      </c>
      <c r="AD41" s="32">
        <f t="shared" si="15"/>
        <v>2.8363047001620993E-3</v>
      </c>
    </row>
    <row r="42" spans="1:30" x14ac:dyDescent="0.2">
      <c r="A42" s="56" t="s">
        <v>681</v>
      </c>
      <c r="B42" s="56" t="s">
        <v>682</v>
      </c>
      <c r="C42" s="56" t="s">
        <v>695</v>
      </c>
      <c r="D42" s="75">
        <f t="shared" si="1"/>
        <v>1.1366666666666667E-5</v>
      </c>
      <c r="E42" s="58">
        <v>3.4099999999999998E-3</v>
      </c>
      <c r="F42" s="58">
        <f t="shared" si="2"/>
        <v>3.3758999999999998E-3</v>
      </c>
      <c r="G42" s="58">
        <f t="shared" si="3"/>
        <v>3.3872666666666666E-3</v>
      </c>
      <c r="H42" s="58">
        <f t="shared" si="4"/>
        <v>3.398633333333333E-3</v>
      </c>
      <c r="I42" s="58">
        <f t="shared" si="5"/>
        <v>3.4213666666666667E-3</v>
      </c>
      <c r="J42" s="58">
        <f t="shared" si="6"/>
        <v>3.432733333333333E-3</v>
      </c>
      <c r="K42" s="58">
        <f t="shared" si="7"/>
        <v>3.4440999999999999E-3</v>
      </c>
      <c r="L42" s="62">
        <f t="shared" ca="1" si="8"/>
        <v>0.66654731721762706</v>
      </c>
      <c r="M42" s="61">
        <v>0.18187260797924409</v>
      </c>
      <c r="N42">
        <f t="shared" si="0"/>
        <v>1</v>
      </c>
      <c r="O42" s="68">
        <f t="shared" si="9"/>
        <v>3.4715615529462671E-3</v>
      </c>
      <c r="P42" s="68">
        <f t="shared" si="10"/>
        <v>3.4005714886732696E-3</v>
      </c>
      <c r="Q42" s="68">
        <f t="shared" si="16"/>
        <v>3.3994050746480047E-3</v>
      </c>
      <c r="R42" s="68">
        <f t="shared" si="11"/>
        <v>3.3662122048861731E-3</v>
      </c>
      <c r="S42" s="68">
        <f t="shared" si="12"/>
        <v>3.011277792262501E-3</v>
      </c>
      <c r="T42" s="68">
        <f t="shared" si="17"/>
        <v>3.3994050746480047E-3</v>
      </c>
      <c r="U42" s="68">
        <f t="shared" si="13"/>
        <v>1.0594925351995171E-5</v>
      </c>
      <c r="V42" s="32">
        <f t="shared" si="18"/>
        <v>3.1070162322566486E-3</v>
      </c>
      <c r="X42" s="56" t="s">
        <v>681</v>
      </c>
      <c r="Y42" s="56" t="s">
        <v>682</v>
      </c>
      <c r="Z42" s="56" t="s">
        <v>695</v>
      </c>
      <c r="AA42" s="68">
        <v>3.5000000000000001E-3</v>
      </c>
      <c r="AB42" s="68">
        <v>3.5000000000000001E-3</v>
      </c>
      <c r="AC42" s="68">
        <f t="shared" si="14"/>
        <v>0</v>
      </c>
      <c r="AD42" s="32">
        <f t="shared" si="15"/>
        <v>0</v>
      </c>
    </row>
    <row r="43" spans="1:30" x14ac:dyDescent="0.2">
      <c r="A43" s="56" t="s">
        <v>681</v>
      </c>
      <c r="B43" s="56" t="s">
        <v>679</v>
      </c>
      <c r="C43" s="56" t="s">
        <v>695</v>
      </c>
      <c r="D43" s="75">
        <f t="shared" si="1"/>
        <v>2.1666666666666668E-4</v>
      </c>
      <c r="E43" s="58">
        <v>6.5000000000000002E-2</v>
      </c>
      <c r="F43" s="58">
        <f t="shared" si="2"/>
        <v>6.4350000000000004E-2</v>
      </c>
      <c r="G43" s="58">
        <f t="shared" si="3"/>
        <v>6.4566666666666675E-2</v>
      </c>
      <c r="H43" s="58">
        <f t="shared" si="4"/>
        <v>6.4783333333333332E-2</v>
      </c>
      <c r="I43" s="58">
        <f t="shared" si="5"/>
        <v>6.5216666666666673E-2</v>
      </c>
      <c r="J43" s="58">
        <f t="shared" si="6"/>
        <v>6.5433333333333329E-2</v>
      </c>
      <c r="K43" s="58">
        <f t="shared" si="7"/>
        <v>6.565E-2</v>
      </c>
      <c r="L43" s="62">
        <f t="shared" ca="1" si="8"/>
        <v>4.1907428843428129E-2</v>
      </c>
      <c r="M43" s="61">
        <v>0.38220996415624886</v>
      </c>
      <c r="N43">
        <f t="shared" si="0"/>
        <v>1</v>
      </c>
      <c r="O43" s="68">
        <f t="shared" si="9"/>
        <v>6.8197070345012684E-2</v>
      </c>
      <c r="P43" s="68">
        <f t="shared" si="10"/>
        <v>6.5139677401769819E-2</v>
      </c>
      <c r="Q43" s="68">
        <f t="shared" si="16"/>
        <v>6.4925223631899176E-2</v>
      </c>
      <c r="R43" s="68">
        <f t="shared" si="11"/>
        <v>6.4484735042191751E-2</v>
      </c>
      <c r="S43" s="68">
        <f t="shared" si="12"/>
        <v>5.9423332971275153E-2</v>
      </c>
      <c r="T43" s="68">
        <f t="shared" si="17"/>
        <v>6.4925223631899176E-2</v>
      </c>
      <c r="U43" s="68">
        <f t="shared" si="13"/>
        <v>7.4776368100826218E-5</v>
      </c>
      <c r="V43" s="32">
        <f t="shared" si="18"/>
        <v>1.1504056630896342E-3</v>
      </c>
      <c r="X43" s="56" t="s">
        <v>681</v>
      </c>
      <c r="Y43" s="56" t="s">
        <v>679</v>
      </c>
      <c r="Z43" s="56" t="s">
        <v>695</v>
      </c>
      <c r="AA43" s="68">
        <v>6.4820000000000003E-2</v>
      </c>
      <c r="AB43" s="68">
        <v>6.4960000000000004E-2</v>
      </c>
      <c r="AC43" s="68">
        <f t="shared" si="14"/>
        <v>1.4000000000000123E-4</v>
      </c>
      <c r="AD43" s="32">
        <f t="shared" si="15"/>
        <v>2.1598272138229129E-3</v>
      </c>
    </row>
    <row r="44" spans="1:30" x14ac:dyDescent="0.2">
      <c r="A44" s="56" t="s">
        <v>681</v>
      </c>
      <c r="B44" s="56" t="s">
        <v>680</v>
      </c>
      <c r="C44" s="56" t="s">
        <v>695</v>
      </c>
      <c r="D44" s="75">
        <f t="shared" si="1"/>
        <v>-1.3923333333333335E-4</v>
      </c>
      <c r="E44" s="58">
        <v>-4.1770000000000002E-2</v>
      </c>
      <c r="F44" s="58">
        <f t="shared" si="2"/>
        <v>-4.1352300000000002E-2</v>
      </c>
      <c r="G44" s="58">
        <f t="shared" si="3"/>
        <v>-4.1491533333333337E-2</v>
      </c>
      <c r="H44" s="58">
        <f t="shared" si="4"/>
        <v>-4.1630766666666666E-2</v>
      </c>
      <c r="I44" s="58">
        <f t="shared" si="5"/>
        <v>-4.1909233333333337E-2</v>
      </c>
      <c r="J44" s="58">
        <f t="shared" si="6"/>
        <v>-4.2048466666666666E-2</v>
      </c>
      <c r="K44" s="58">
        <f t="shared" si="7"/>
        <v>-4.2187700000000002E-2</v>
      </c>
      <c r="L44" s="62">
        <f t="shared" ca="1" si="8"/>
        <v>0.1447025655765124</v>
      </c>
      <c r="M44" s="61">
        <v>0.89538497852005738</v>
      </c>
      <c r="N44">
        <f t="shared" si="0"/>
        <v>1</v>
      </c>
      <c r="O44" s="68">
        <f t="shared" si="9"/>
        <v>-4.7155538702841227E-2</v>
      </c>
      <c r="P44" s="68">
        <f t="shared" si="10"/>
        <v>-4.238552093580529E-2</v>
      </c>
      <c r="Q44" s="68">
        <f t="shared" si="16"/>
        <v>-4.1931297300056479E-2</v>
      </c>
      <c r="R44" s="68">
        <f t="shared" si="11"/>
        <v>-4.1964644899504119E-2</v>
      </c>
      <c r="S44" s="68">
        <f t="shared" si="12"/>
        <v>-4.1517400085902524E-2</v>
      </c>
      <c r="T44" s="68">
        <f t="shared" si="17"/>
        <v>-4.1931297300056479E-2</v>
      </c>
      <c r="U44" s="68">
        <f t="shared" si="13"/>
        <v>1.6129730005647741E-4</v>
      </c>
      <c r="V44" s="32">
        <f t="shared" si="18"/>
        <v>3.8615585361857171E-3</v>
      </c>
      <c r="X44" s="56" t="s">
        <v>681</v>
      </c>
      <c r="Y44" s="56" t="s">
        <v>680</v>
      </c>
      <c r="Z44" s="56" t="s">
        <v>695</v>
      </c>
      <c r="AA44" s="68">
        <v>-4.2000000000000003E-2</v>
      </c>
      <c r="AB44" s="68">
        <v>-4.1869999999999997E-2</v>
      </c>
      <c r="AC44" s="68">
        <f t="shared" si="14"/>
        <v>1.3000000000000511E-4</v>
      </c>
      <c r="AD44" s="32">
        <f t="shared" si="15"/>
        <v>3.0952380952382168E-3</v>
      </c>
    </row>
    <row r="45" spans="1:30" x14ac:dyDescent="0.2">
      <c r="A45" s="56" t="s">
        <v>677</v>
      </c>
      <c r="B45" s="56" t="s">
        <v>681</v>
      </c>
      <c r="C45" s="56" t="s">
        <v>696</v>
      </c>
      <c r="D45" s="75">
        <f t="shared" si="1"/>
        <v>-1.5604E-3</v>
      </c>
      <c r="E45" s="58">
        <v>-0.46811999999999998</v>
      </c>
      <c r="F45" s="58">
        <f t="shared" si="2"/>
        <v>-0.46343879999999998</v>
      </c>
      <c r="G45" s="58">
        <f t="shared" si="3"/>
        <v>-0.4649992</v>
      </c>
      <c r="H45" s="58">
        <f t="shared" si="4"/>
        <v>-0.46655959999999996</v>
      </c>
      <c r="I45" s="58">
        <f t="shared" si="5"/>
        <v>-0.4696804</v>
      </c>
      <c r="J45" s="58">
        <f t="shared" si="6"/>
        <v>-0.47124079999999996</v>
      </c>
      <c r="K45" s="58">
        <f t="shared" si="7"/>
        <v>-0.47280119999999998</v>
      </c>
      <c r="L45" s="62">
        <f t="shared" ca="1" si="8"/>
        <v>0.22909015223721074</v>
      </c>
      <c r="M45" s="61">
        <v>0.78720104548356939</v>
      </c>
      <c r="N45">
        <f t="shared" si="0"/>
        <v>1</v>
      </c>
      <c r="O45" s="68">
        <f t="shared" si="9"/>
        <v>-0.5206062578728472</v>
      </c>
      <c r="P45" s="68">
        <f t="shared" si="10"/>
        <v>-0.47377603143026148</v>
      </c>
      <c r="Q45" s="68">
        <f t="shared" si="16"/>
        <v>-0.46943306332075169</v>
      </c>
      <c r="R45" s="68">
        <f t="shared" si="11"/>
        <v>-0.46905923731694305</v>
      </c>
      <c r="S45" s="68">
        <f t="shared" si="12"/>
        <v>-0.45741915111293979</v>
      </c>
      <c r="T45" s="68">
        <f t="shared" si="17"/>
        <v>-0.46943306332075169</v>
      </c>
      <c r="U45" s="68">
        <f t="shared" si="13"/>
        <v>1.3130633207517062E-3</v>
      </c>
      <c r="V45" s="32">
        <f t="shared" si="18"/>
        <v>2.8049716328114719E-3</v>
      </c>
      <c r="X45" s="56" t="s">
        <v>677</v>
      </c>
      <c r="Y45" s="56" t="s">
        <v>681</v>
      </c>
      <c r="Z45" s="56" t="s">
        <v>696</v>
      </c>
      <c r="AA45" s="68">
        <v>-0.46814</v>
      </c>
      <c r="AB45" s="68">
        <v>-0.46853</v>
      </c>
      <c r="AC45" s="68">
        <f t="shared" si="14"/>
        <v>3.9000000000000146E-4</v>
      </c>
      <c r="AD45" s="32">
        <f t="shared" si="15"/>
        <v>8.3308412013500545E-4</v>
      </c>
    </row>
    <row r="46" spans="1:30" x14ac:dyDescent="0.2">
      <c r="A46" s="56" t="s">
        <v>677</v>
      </c>
      <c r="B46" s="56" t="s">
        <v>681</v>
      </c>
      <c r="C46" s="56" t="s">
        <v>697</v>
      </c>
      <c r="D46" s="75">
        <f t="shared" si="1"/>
        <v>1.5540000000000001E-4</v>
      </c>
      <c r="E46" s="58">
        <v>4.6620000000000002E-2</v>
      </c>
      <c r="F46" s="58">
        <f t="shared" si="2"/>
        <v>4.6153800000000002E-2</v>
      </c>
      <c r="G46" s="58">
        <f t="shared" si="3"/>
        <v>4.6309200000000002E-2</v>
      </c>
      <c r="H46" s="58">
        <f t="shared" si="4"/>
        <v>4.6464600000000002E-2</v>
      </c>
      <c r="I46" s="58">
        <f t="shared" si="5"/>
        <v>4.6775400000000002E-2</v>
      </c>
      <c r="J46" s="58">
        <f t="shared" si="6"/>
        <v>4.6930800000000002E-2</v>
      </c>
      <c r="K46" s="58">
        <f t="shared" si="7"/>
        <v>4.7086200000000002E-2</v>
      </c>
      <c r="L46" s="62">
        <f t="shared" ca="1" si="8"/>
        <v>0.27138283538299812</v>
      </c>
      <c r="M46" s="61">
        <v>0.31279469413502703</v>
      </c>
      <c r="N46">
        <f t="shared" si="0"/>
        <v>1</v>
      </c>
      <c r="O46" s="68">
        <f t="shared" si="9"/>
        <v>4.8410140581285926E-2</v>
      </c>
      <c r="P46" s="68">
        <f t="shared" si="10"/>
        <v>4.6640805411836524E-2</v>
      </c>
      <c r="Q46" s="68">
        <f t="shared" si="16"/>
        <v>4.6534762072864291E-2</v>
      </c>
      <c r="R46" s="68">
        <f t="shared" si="11"/>
        <v>4.6171060599474491E-2</v>
      </c>
      <c r="S46" s="68">
        <f t="shared" si="12"/>
        <v>4.2117346175691545E-2</v>
      </c>
      <c r="T46" s="68">
        <f t="shared" si="17"/>
        <v>4.6534762072864291E-2</v>
      </c>
      <c r="U46" s="68">
        <f t="shared" si="13"/>
        <v>8.5237927135710378E-5</v>
      </c>
      <c r="V46" s="32">
        <f t="shared" si="18"/>
        <v>1.828355365416353E-3</v>
      </c>
      <c r="X46" s="56" t="s">
        <v>677</v>
      </c>
      <c r="Y46" s="56" t="s">
        <v>681</v>
      </c>
      <c r="Z46" s="56" t="s">
        <v>697</v>
      </c>
      <c r="AA46" s="68">
        <v>4.6460000000000001E-2</v>
      </c>
      <c r="AB46" s="68">
        <v>4.6489999999999997E-2</v>
      </c>
      <c r="AC46" s="68">
        <f t="shared" si="14"/>
        <v>2.9999999999995308E-5</v>
      </c>
      <c r="AD46" s="32">
        <f t="shared" si="15"/>
        <v>6.457167455875012E-4</v>
      </c>
    </row>
    <row r="47" spans="1:30" x14ac:dyDescent="0.2">
      <c r="A47" s="56" t="s">
        <v>677</v>
      </c>
      <c r="B47" s="56" t="s">
        <v>680</v>
      </c>
      <c r="C47" s="56" t="s">
        <v>692</v>
      </c>
      <c r="D47" s="75">
        <f t="shared" si="1"/>
        <v>5.8177641733144322E-5</v>
      </c>
      <c r="E47" s="58">
        <v>-0.15307000000000001</v>
      </c>
      <c r="F47" s="58">
        <f t="shared" si="2"/>
        <v>-0.15324453292519943</v>
      </c>
      <c r="G47" s="58">
        <f t="shared" si="3"/>
        <v>-0.1531863552834663</v>
      </c>
      <c r="H47" s="58">
        <f t="shared" si="4"/>
        <v>-0.15312817764173314</v>
      </c>
      <c r="I47" s="58">
        <f t="shared" si="5"/>
        <v>-0.15301182235826688</v>
      </c>
      <c r="J47" s="58">
        <f t="shared" si="6"/>
        <v>-0.15295364471653372</v>
      </c>
      <c r="K47" s="58">
        <f t="shared" si="7"/>
        <v>-0.15289546707480059</v>
      </c>
      <c r="L47" s="62">
        <f t="shared" ca="1" si="8"/>
        <v>0.59560301178407338</v>
      </c>
      <c r="M47" s="61">
        <v>0.16801810010045526</v>
      </c>
      <c r="N47">
        <f t="shared" si="0"/>
        <v>1</v>
      </c>
      <c r="O47" s="68">
        <f t="shared" si="9"/>
        <v>-0.15279248830906955</v>
      </c>
      <c r="P47" s="68">
        <f t="shared" si="10"/>
        <v>-0.15312418864181204</v>
      </c>
      <c r="Q47" s="68">
        <f t="shared" si="16"/>
        <v>-0.15312658928811673</v>
      </c>
      <c r="R47" s="68">
        <f t="shared" si="11"/>
        <v>-0.15330004865081859</v>
      </c>
      <c r="S47" s="68">
        <f t="shared" si="12"/>
        <v>-0.15514834376871509</v>
      </c>
      <c r="T47" s="68">
        <f t="shared" si="17"/>
        <v>-0.15312658928811673</v>
      </c>
      <c r="U47" s="68">
        <f t="shared" si="13"/>
        <v>5.6589288116720704E-5</v>
      </c>
      <c r="V47" s="32">
        <f t="shared" si="18"/>
        <v>3.6969548648801661E-4</v>
      </c>
      <c r="X47" s="56" t="s">
        <v>677</v>
      </c>
      <c r="Y47" s="56" t="s">
        <v>680</v>
      </c>
      <c r="Z47" s="56" t="s">
        <v>692</v>
      </c>
      <c r="AA47" s="68">
        <v>-0.15307000000000001</v>
      </c>
      <c r="AB47" s="68">
        <v>-0.15328</v>
      </c>
      <c r="AC47" s="68">
        <f t="shared" si="14"/>
        <v>2.0999999999998797E-4</v>
      </c>
      <c r="AD47" s="32">
        <f t="shared" si="15"/>
        <v>1.3719213431762458E-3</v>
      </c>
    </row>
    <row r="48" spans="1:30" x14ac:dyDescent="0.2">
      <c r="A48" s="56" t="s">
        <v>677</v>
      </c>
      <c r="B48" s="56" t="s">
        <v>680</v>
      </c>
      <c r="C48" s="56" t="s">
        <v>693</v>
      </c>
      <c r="D48" s="75">
        <f t="shared" si="1"/>
        <v>3.4000000000000002E-3</v>
      </c>
      <c r="E48" s="58">
        <v>1.02</v>
      </c>
      <c r="F48" s="58">
        <f t="shared" si="2"/>
        <v>1.0098</v>
      </c>
      <c r="G48" s="58">
        <f t="shared" si="3"/>
        <v>1.0132000000000001</v>
      </c>
      <c r="H48" s="58">
        <f t="shared" si="4"/>
        <v>1.0165999999999999</v>
      </c>
      <c r="I48" s="58">
        <f t="shared" si="5"/>
        <v>1.0234000000000001</v>
      </c>
      <c r="J48" s="58">
        <f t="shared" si="6"/>
        <v>1.0267999999999999</v>
      </c>
      <c r="K48" s="58">
        <f t="shared" si="7"/>
        <v>1.0302</v>
      </c>
      <c r="L48" s="62">
        <f t="shared" ca="1" si="8"/>
        <v>0.26401408676652471</v>
      </c>
      <c r="M48" s="61">
        <v>0.31708808657109655</v>
      </c>
      <c r="N48">
        <f t="shared" si="0"/>
        <v>1</v>
      </c>
      <c r="O48" s="68">
        <f t="shared" si="9"/>
        <v>1.059847062673275</v>
      </c>
      <c r="P48" s="68">
        <f t="shared" si="10"/>
        <v>1.0205626158524039</v>
      </c>
      <c r="Q48" s="68">
        <f t="shared" si="16"/>
        <v>1.0181778479177901</v>
      </c>
      <c r="R48" s="68">
        <f t="shared" si="11"/>
        <v>1.010285058825179</v>
      </c>
      <c r="S48" s="68">
        <f t="shared" si="12"/>
        <v>0.92216687619308568</v>
      </c>
      <c r="T48" s="68">
        <f t="shared" si="17"/>
        <v>1.0181778479177901</v>
      </c>
      <c r="U48" s="68">
        <f t="shared" si="13"/>
        <v>1.8221520822099269E-3</v>
      </c>
      <c r="V48" s="32">
        <f t="shared" si="18"/>
        <v>1.7864236100097323E-3</v>
      </c>
      <c r="X48" s="56" t="s">
        <v>677</v>
      </c>
      <c r="Y48" s="56" t="s">
        <v>680</v>
      </c>
      <c r="Z48" s="56" t="s">
        <v>693</v>
      </c>
      <c r="AA48" s="68">
        <v>1.02</v>
      </c>
      <c r="AB48" s="68">
        <v>1.0263199999999999</v>
      </c>
      <c r="AC48" s="68">
        <f t="shared" si="14"/>
        <v>6.3199999999998813E-3</v>
      </c>
      <c r="AD48" s="32">
        <f t="shared" si="15"/>
        <v>6.1960784313724324E-3</v>
      </c>
    </row>
    <row r="49" spans="1:30" x14ac:dyDescent="0.2">
      <c r="A49" s="56" t="s">
        <v>680</v>
      </c>
      <c r="B49" s="56" t="s">
        <v>679</v>
      </c>
      <c r="C49" s="56" t="s">
        <v>694</v>
      </c>
      <c r="D49" s="75">
        <f t="shared" si="1"/>
        <v>-1.2999333333333335E-3</v>
      </c>
      <c r="E49" s="58">
        <v>-0.38997999999999999</v>
      </c>
      <c r="F49" s="58">
        <f t="shared" si="2"/>
        <v>-0.38608019999999998</v>
      </c>
      <c r="G49" s="58">
        <f t="shared" si="3"/>
        <v>-0.38738013333333332</v>
      </c>
      <c r="H49" s="58">
        <f t="shared" si="4"/>
        <v>-0.38868006666666666</v>
      </c>
      <c r="I49" s="58">
        <f t="shared" si="5"/>
        <v>-0.39127993333333333</v>
      </c>
      <c r="J49" s="58">
        <f t="shared" si="6"/>
        <v>-0.39257986666666667</v>
      </c>
      <c r="K49" s="58">
        <f t="shared" si="7"/>
        <v>-0.3938798</v>
      </c>
      <c r="L49" s="62">
        <f t="shared" ca="1" si="8"/>
        <v>0.3989685294897044</v>
      </c>
      <c r="M49" s="61">
        <v>0.33342521473921916</v>
      </c>
      <c r="N49">
        <f t="shared" si="0"/>
        <v>1</v>
      </c>
      <c r="O49" s="68">
        <f t="shared" si="9"/>
        <v>-0.40620493849945616</v>
      </c>
      <c r="P49" s="68">
        <f t="shared" si="10"/>
        <v>-0.39035137741584497</v>
      </c>
      <c r="Q49" s="68">
        <f t="shared" si="16"/>
        <v>-0.38934555489055572</v>
      </c>
      <c r="R49" s="68">
        <f t="shared" si="11"/>
        <v>-0.38642192477910231</v>
      </c>
      <c r="S49" s="68">
        <f t="shared" si="12"/>
        <v>-0.35356521386853162</v>
      </c>
      <c r="T49" s="68">
        <f t="shared" si="17"/>
        <v>-0.38934555489055572</v>
      </c>
      <c r="U49" s="68">
        <f t="shared" si="13"/>
        <v>6.3444510944427046E-4</v>
      </c>
      <c r="V49" s="32">
        <f t="shared" si="18"/>
        <v>1.6268657609217665E-3</v>
      </c>
      <c r="X49" s="56" t="s">
        <v>680</v>
      </c>
      <c r="Y49" s="56" t="s">
        <v>679</v>
      </c>
      <c r="Z49" s="56" t="s">
        <v>694</v>
      </c>
      <c r="AA49" s="68">
        <v>-0.39</v>
      </c>
      <c r="AB49" s="68">
        <v>-0.38984999999999997</v>
      </c>
      <c r="AC49" s="68">
        <f t="shared" si="14"/>
        <v>1.5000000000003899E-4</v>
      </c>
      <c r="AD49" s="32">
        <f t="shared" si="15"/>
        <v>3.8461538461548458E-4</v>
      </c>
    </row>
    <row r="50" spans="1:30" x14ac:dyDescent="0.2">
      <c r="A50" s="56" t="s">
        <v>680</v>
      </c>
      <c r="B50" s="56" t="s">
        <v>681</v>
      </c>
      <c r="C50" s="56" t="s">
        <v>694</v>
      </c>
      <c r="D50" s="75">
        <f t="shared" si="1"/>
        <v>2.0674000000000001E-3</v>
      </c>
      <c r="E50" s="58">
        <v>0.62021999999999999</v>
      </c>
      <c r="F50" s="58">
        <f t="shared" si="2"/>
        <v>0.61401779999999995</v>
      </c>
      <c r="G50" s="58">
        <f t="shared" si="3"/>
        <v>0.6160852</v>
      </c>
      <c r="H50" s="58">
        <f t="shared" si="4"/>
        <v>0.61815259999999994</v>
      </c>
      <c r="I50" s="58">
        <f t="shared" si="5"/>
        <v>0.62228740000000005</v>
      </c>
      <c r="J50" s="58">
        <f t="shared" si="6"/>
        <v>0.62435479999999999</v>
      </c>
      <c r="K50" s="58">
        <f t="shared" si="7"/>
        <v>0.62642220000000004</v>
      </c>
      <c r="L50" s="62">
        <f t="shared" ca="1" si="8"/>
        <v>0.36990576752486981</v>
      </c>
      <c r="M50" s="61">
        <v>0.78036095387132765</v>
      </c>
      <c r="N50">
        <f t="shared" si="0"/>
        <v>1</v>
      </c>
      <c r="O50" s="68">
        <f t="shared" si="9"/>
        <v>0.68910065529294251</v>
      </c>
      <c r="P50" s="68">
        <f t="shared" si="10"/>
        <v>0.62760971446676628</v>
      </c>
      <c r="Q50" s="68">
        <f t="shared" si="16"/>
        <v>0.62191826614718315</v>
      </c>
      <c r="R50" s="68">
        <f t="shared" si="11"/>
        <v>0.62136035523203526</v>
      </c>
      <c r="S50" s="68">
        <f t="shared" si="12"/>
        <v>0.60538300307848825</v>
      </c>
      <c r="T50" s="68">
        <f t="shared" si="17"/>
        <v>0.62191826614718315</v>
      </c>
      <c r="U50" s="68">
        <f t="shared" si="13"/>
        <v>1.6982661471831584E-3</v>
      </c>
      <c r="V50" s="32">
        <f t="shared" si="18"/>
        <v>2.7381673393040507E-3</v>
      </c>
      <c r="X50" s="56" t="s">
        <v>680</v>
      </c>
      <c r="Y50" s="56" t="s">
        <v>685</v>
      </c>
      <c r="Z50" s="56" t="s">
        <v>694</v>
      </c>
      <c r="AA50" s="68">
        <v>0.40860999999999997</v>
      </c>
      <c r="AB50" s="68">
        <v>0.40798000000000001</v>
      </c>
      <c r="AC50" s="68">
        <f t="shared" si="14"/>
        <v>6.2999999999996392E-4</v>
      </c>
      <c r="AD50" s="32">
        <f t="shared" si="15"/>
        <v>1.5418124862337289E-3</v>
      </c>
    </row>
    <row r="51" spans="1:30" x14ac:dyDescent="0.2">
      <c r="A51" s="56" t="s">
        <v>680</v>
      </c>
      <c r="B51" s="56" t="s">
        <v>685</v>
      </c>
      <c r="C51" s="56" t="s">
        <v>694</v>
      </c>
      <c r="D51" s="75">
        <f t="shared" si="1"/>
        <v>1.3619333333333332E-3</v>
      </c>
      <c r="E51" s="58">
        <v>0.40858</v>
      </c>
      <c r="F51" s="58">
        <f t="shared" si="2"/>
        <v>0.40449420000000003</v>
      </c>
      <c r="G51" s="58">
        <f t="shared" si="3"/>
        <v>0.40585613333333331</v>
      </c>
      <c r="H51" s="58">
        <f t="shared" si="4"/>
        <v>0.40721806666666666</v>
      </c>
      <c r="I51" s="58">
        <f t="shared" si="5"/>
        <v>0.40994193333333334</v>
      </c>
      <c r="J51" s="58">
        <f t="shared" si="6"/>
        <v>0.41130386666666668</v>
      </c>
      <c r="K51" s="58">
        <f t="shared" si="7"/>
        <v>0.41266579999999997</v>
      </c>
      <c r="L51" s="62">
        <f t="shared" ca="1" si="8"/>
        <v>0.41699067562609404</v>
      </c>
      <c r="M51" s="61">
        <v>0.1362549703088014</v>
      </c>
      <c r="N51">
        <f t="shared" si="0"/>
        <v>-2</v>
      </c>
      <c r="O51" s="68">
        <f t="shared" si="9"/>
        <v>0.41305977463384125</v>
      </c>
      <c r="P51" s="68">
        <f t="shared" si="10"/>
        <v>0.4069931319050471</v>
      </c>
      <c r="Q51" s="68">
        <f t="shared" si="16"/>
        <v>0.40712850137482925</v>
      </c>
      <c r="R51" s="68">
        <f t="shared" si="11"/>
        <v>0.40287626499310197</v>
      </c>
      <c r="S51" s="68">
        <f t="shared" si="12"/>
        <v>0.35790941130828019</v>
      </c>
      <c r="T51" s="68">
        <f t="shared" si="17"/>
        <v>0.4069931319050471</v>
      </c>
      <c r="U51" s="68">
        <f t="shared" si="13"/>
        <v>1.5868680949528979E-3</v>
      </c>
      <c r="V51" s="32">
        <f t="shared" si="18"/>
        <v>3.8838614101348525E-3</v>
      </c>
      <c r="X51" s="56" t="s">
        <v>680</v>
      </c>
      <c r="Y51" s="56" t="s">
        <v>681</v>
      </c>
      <c r="Z51" s="56" t="s">
        <v>694</v>
      </c>
      <c r="AA51" s="68">
        <v>0.62021000000000004</v>
      </c>
      <c r="AB51" s="68">
        <v>0.61834</v>
      </c>
      <c r="AC51" s="68">
        <f t="shared" si="14"/>
        <v>1.8700000000000383E-3</v>
      </c>
      <c r="AD51" s="32">
        <f t="shared" si="15"/>
        <v>3.0151077860725208E-3</v>
      </c>
    </row>
    <row r="52" spans="1:30" x14ac:dyDescent="0.2">
      <c r="A52" s="56" t="s">
        <v>680</v>
      </c>
      <c r="B52" s="56" t="s">
        <v>678</v>
      </c>
      <c r="C52" s="56" t="s">
        <v>694</v>
      </c>
      <c r="D52" s="75">
        <f t="shared" si="1"/>
        <v>-2.3601333333333335E-3</v>
      </c>
      <c r="E52" s="58">
        <v>-0.70804</v>
      </c>
      <c r="F52" s="58">
        <f t="shared" si="2"/>
        <v>-0.70095960000000002</v>
      </c>
      <c r="G52" s="58">
        <f t="shared" si="3"/>
        <v>-0.70331973333333331</v>
      </c>
      <c r="H52" s="58">
        <f t="shared" si="4"/>
        <v>-0.70567986666666671</v>
      </c>
      <c r="I52" s="58">
        <f t="shared" si="5"/>
        <v>-0.71040013333333329</v>
      </c>
      <c r="J52" s="58">
        <f t="shared" si="6"/>
        <v>-0.7127602666666667</v>
      </c>
      <c r="K52" s="58">
        <f t="shared" si="7"/>
        <v>-0.71512039999999999</v>
      </c>
      <c r="L52" s="62">
        <f t="shared" ca="1" si="8"/>
        <v>0.20948140599796528</v>
      </c>
      <c r="M52" s="61">
        <v>0.37139040273859014</v>
      </c>
      <c r="N52">
        <f t="shared" si="0"/>
        <v>1</v>
      </c>
      <c r="O52" s="68">
        <f t="shared" si="9"/>
        <v>-0.7416749701251012</v>
      </c>
      <c r="P52" s="68">
        <f t="shared" si="10"/>
        <v>-0.70937359521106302</v>
      </c>
      <c r="Q52" s="68">
        <f t="shared" si="16"/>
        <v>-0.70715064811754114</v>
      </c>
      <c r="R52" s="68">
        <f t="shared" si="11"/>
        <v>-0.70223935846835961</v>
      </c>
      <c r="S52" s="68">
        <f t="shared" si="12"/>
        <v>-0.64610332381585711</v>
      </c>
      <c r="T52" s="68">
        <f t="shared" si="17"/>
        <v>-0.70715064811754114</v>
      </c>
      <c r="U52" s="68">
        <f t="shared" si="13"/>
        <v>8.8935188245886643E-4</v>
      </c>
      <c r="V52" s="32">
        <f t="shared" si="18"/>
        <v>1.256075761904506E-3</v>
      </c>
      <c r="X52" s="56" t="s">
        <v>680</v>
      </c>
      <c r="Y52" s="56" t="s">
        <v>678</v>
      </c>
      <c r="Z52" s="56" t="s">
        <v>694</v>
      </c>
      <c r="AA52" s="68">
        <v>-0.70806000000000002</v>
      </c>
      <c r="AB52" s="68">
        <v>-0.70672999999999997</v>
      </c>
      <c r="AC52" s="68">
        <f t="shared" si="14"/>
        <v>1.3300000000000534E-3</v>
      </c>
      <c r="AD52" s="32">
        <f t="shared" si="15"/>
        <v>1.8783718893879804E-3</v>
      </c>
    </row>
    <row r="53" spans="1:30" x14ac:dyDescent="0.2">
      <c r="A53" s="56" t="s">
        <v>680</v>
      </c>
      <c r="B53" s="56" t="s">
        <v>681</v>
      </c>
      <c r="C53" s="56" t="s">
        <v>695</v>
      </c>
      <c r="D53" s="75">
        <f t="shared" si="1"/>
        <v>1.3960000000000001E-4</v>
      </c>
      <c r="E53" s="58">
        <v>4.1880000000000001E-2</v>
      </c>
      <c r="F53" s="58">
        <f t="shared" si="2"/>
        <v>4.1461200000000004E-2</v>
      </c>
      <c r="G53" s="58">
        <f t="shared" si="3"/>
        <v>4.16008E-2</v>
      </c>
      <c r="H53" s="58">
        <f t="shared" si="4"/>
        <v>4.1740400000000004E-2</v>
      </c>
      <c r="I53" s="58">
        <f t="shared" si="5"/>
        <v>4.2019599999999997E-2</v>
      </c>
      <c r="J53" s="58">
        <f t="shared" si="6"/>
        <v>4.2159200000000001E-2</v>
      </c>
      <c r="K53" s="58">
        <f t="shared" si="7"/>
        <v>4.2298799999999998E-2</v>
      </c>
      <c r="L53" s="62">
        <f t="shared" ca="1" si="8"/>
        <v>0.79819700518250225</v>
      </c>
      <c r="M53" s="61">
        <v>0.63647229569378316</v>
      </c>
      <c r="N53">
        <f t="shared" si="0"/>
        <v>1</v>
      </c>
      <c r="O53" s="68">
        <f t="shared" si="9"/>
        <v>4.5594676572440554E-2</v>
      </c>
      <c r="P53" s="68">
        <f t="shared" si="10"/>
        <v>4.2231180077107099E-2</v>
      </c>
      <c r="Q53" s="68">
        <f t="shared" si="16"/>
        <v>4.1935820487778643E-2</v>
      </c>
      <c r="R53" s="68">
        <f t="shared" si="11"/>
        <v>4.1809195676812738E-2</v>
      </c>
      <c r="S53" s="68">
        <f t="shared" si="12"/>
        <v>3.9941690092254241E-2</v>
      </c>
      <c r="T53" s="68">
        <f t="shared" si="17"/>
        <v>4.1935820487778643E-2</v>
      </c>
      <c r="U53" s="68">
        <f t="shared" si="13"/>
        <v>5.5820487778641958E-5</v>
      </c>
      <c r="V53" s="32">
        <f t="shared" si="18"/>
        <v>1.3328674254690057E-3</v>
      </c>
      <c r="X53" s="56" t="s">
        <v>680</v>
      </c>
      <c r="Y53" s="56" t="s">
        <v>678</v>
      </c>
      <c r="Z53" s="56" t="s">
        <v>695</v>
      </c>
      <c r="AA53" s="68">
        <v>8.516E-2</v>
      </c>
      <c r="AB53" s="68">
        <v>8.5120000000000001E-2</v>
      </c>
      <c r="AC53" s="68">
        <f t="shared" si="14"/>
        <v>3.999999999999837E-5</v>
      </c>
      <c r="AD53" s="32">
        <f t="shared" si="15"/>
        <v>4.6970408642553279E-4</v>
      </c>
    </row>
    <row r="54" spans="1:30" x14ac:dyDescent="0.2">
      <c r="A54" s="56" t="s">
        <v>680</v>
      </c>
      <c r="B54" s="56" t="s">
        <v>678</v>
      </c>
      <c r="C54" s="56" t="s">
        <v>695</v>
      </c>
      <c r="D54" s="75">
        <f t="shared" si="1"/>
        <v>2.8426666666666662E-4</v>
      </c>
      <c r="E54" s="58">
        <v>8.5279999999999995E-2</v>
      </c>
      <c r="F54" s="58">
        <f t="shared" si="2"/>
        <v>8.4427199999999994E-2</v>
      </c>
      <c r="G54" s="58">
        <f t="shared" si="3"/>
        <v>8.4711466666666665E-2</v>
      </c>
      <c r="H54" s="58">
        <f t="shared" si="4"/>
        <v>8.4995733333333323E-2</v>
      </c>
      <c r="I54" s="58">
        <f t="shared" si="5"/>
        <v>8.5564266666666666E-2</v>
      </c>
      <c r="J54" s="58">
        <f t="shared" si="6"/>
        <v>8.5848533333333324E-2</v>
      </c>
      <c r="K54" s="58">
        <f t="shared" si="7"/>
        <v>8.6132799999999995E-2</v>
      </c>
      <c r="L54" s="62">
        <f t="shared" ca="1" si="8"/>
        <v>0.38746887958920295</v>
      </c>
      <c r="M54" s="61">
        <v>5.7430086444463235E-3</v>
      </c>
      <c r="N54">
        <f t="shared" si="0"/>
        <v>-3</v>
      </c>
      <c r="O54" s="68">
        <f t="shared" si="9"/>
        <v>8.4485418457995079E-2</v>
      </c>
      <c r="P54" s="68">
        <f t="shared" si="10"/>
        <v>8.4675787975894007E-2</v>
      </c>
      <c r="Q54" s="68">
        <f t="shared" si="16"/>
        <v>8.4868336397863051E-2</v>
      </c>
      <c r="R54" s="68">
        <f t="shared" si="11"/>
        <v>8.3816503600127559E-2</v>
      </c>
      <c r="S54" s="68">
        <f t="shared" si="12"/>
        <v>7.2974275023651475E-2</v>
      </c>
      <c r="T54" s="68">
        <f t="shared" si="17"/>
        <v>8.4485418457995079E-2</v>
      </c>
      <c r="U54" s="68">
        <f t="shared" si="13"/>
        <v>7.9458154200491571E-4</v>
      </c>
      <c r="V54" s="32">
        <f t="shared" si="18"/>
        <v>9.3173257739788441E-3</v>
      </c>
      <c r="X54" s="56" t="s">
        <v>680</v>
      </c>
      <c r="Y54" s="56" t="s">
        <v>679</v>
      </c>
      <c r="Z54" s="56" t="s">
        <v>695</v>
      </c>
      <c r="AA54" s="68">
        <v>7.85E-2</v>
      </c>
      <c r="AB54" s="68">
        <v>7.8890000000000002E-2</v>
      </c>
      <c r="AC54" s="68">
        <f t="shared" si="14"/>
        <v>3.9000000000000146E-4</v>
      </c>
      <c r="AD54" s="32">
        <f t="shared" si="15"/>
        <v>4.9681528662420564E-3</v>
      </c>
    </row>
    <row r="55" spans="1:30" x14ac:dyDescent="0.2">
      <c r="A55" s="56" t="s">
        <v>680</v>
      </c>
      <c r="B55" s="56" t="s">
        <v>679</v>
      </c>
      <c r="C55" s="56" t="s">
        <v>695</v>
      </c>
      <c r="D55" s="75">
        <f t="shared" si="1"/>
        <v>2.6186666666666667E-4</v>
      </c>
      <c r="E55" s="58">
        <v>7.8560000000000005E-2</v>
      </c>
      <c r="F55" s="58">
        <f t="shared" si="2"/>
        <v>7.7774400000000007E-2</v>
      </c>
      <c r="G55" s="58">
        <f t="shared" si="3"/>
        <v>7.8036266666666673E-2</v>
      </c>
      <c r="H55" s="58">
        <f t="shared" si="4"/>
        <v>7.8298133333333339E-2</v>
      </c>
      <c r="I55" s="58">
        <f t="shared" si="5"/>
        <v>7.8821866666666671E-2</v>
      </c>
      <c r="J55" s="58">
        <f t="shared" si="6"/>
        <v>7.9083733333333336E-2</v>
      </c>
      <c r="K55" s="58">
        <f t="shared" si="7"/>
        <v>7.9345600000000002E-2</v>
      </c>
      <c r="L55" s="62">
        <f t="shared" ca="1" si="8"/>
        <v>0.51002410175082247</v>
      </c>
      <c r="M55" s="61">
        <v>0.61341489710734343</v>
      </c>
      <c r="N55">
        <f t="shared" si="0"/>
        <v>1</v>
      </c>
      <c r="O55" s="68">
        <f t="shared" si="9"/>
        <v>8.5246632838656203E-2</v>
      </c>
      <c r="P55" s="68">
        <f t="shared" si="10"/>
        <v>7.9174326669530365E-2</v>
      </c>
      <c r="Q55" s="68">
        <f t="shared" si="16"/>
        <v>7.864701898932272E-2</v>
      </c>
      <c r="R55" s="68">
        <f t="shared" si="11"/>
        <v>7.8382753257707952E-2</v>
      </c>
      <c r="S55" s="68">
        <f t="shared" si="12"/>
        <v>7.4642558868182302E-2</v>
      </c>
      <c r="T55" s="68">
        <f t="shared" si="17"/>
        <v>7.864701898932272E-2</v>
      </c>
      <c r="U55" s="68">
        <f t="shared" si="13"/>
        <v>8.7018989322715234E-5</v>
      </c>
      <c r="V55" s="32">
        <f t="shared" si="18"/>
        <v>1.1076755260019759E-3</v>
      </c>
      <c r="X55" s="56" t="s">
        <v>680</v>
      </c>
      <c r="Y55" s="56" t="s">
        <v>681</v>
      </c>
      <c r="Z55" s="56" t="s">
        <v>695</v>
      </c>
      <c r="AA55" s="68">
        <v>4.2000000000000003E-2</v>
      </c>
      <c r="AB55" s="68">
        <v>4.1880000000000001E-2</v>
      </c>
      <c r="AC55" s="68">
        <f t="shared" si="14"/>
        <v>1.2000000000000205E-4</v>
      </c>
      <c r="AD55" s="32">
        <f t="shared" si="15"/>
        <v>2.8571428571429057E-3</v>
      </c>
    </row>
    <row r="56" spans="1:30" x14ac:dyDescent="0.2">
      <c r="A56" s="56" t="s">
        <v>680</v>
      </c>
      <c r="B56" s="56" t="s">
        <v>685</v>
      </c>
      <c r="C56" s="56" t="s">
        <v>695</v>
      </c>
      <c r="D56" s="75">
        <f t="shared" si="1"/>
        <v>-6.3046666666666674E-4</v>
      </c>
      <c r="E56" s="58">
        <v>-0.18914</v>
      </c>
      <c r="F56" s="58">
        <f t="shared" si="2"/>
        <v>-0.18724860000000002</v>
      </c>
      <c r="G56" s="58">
        <f t="shared" si="3"/>
        <v>-0.18787906666666668</v>
      </c>
      <c r="H56" s="58">
        <f t="shared" si="4"/>
        <v>-0.18850953333333334</v>
      </c>
      <c r="I56" s="58">
        <f t="shared" si="5"/>
        <v>-0.18977046666666667</v>
      </c>
      <c r="J56" s="58">
        <f t="shared" si="6"/>
        <v>-0.19040093333333333</v>
      </c>
      <c r="K56" s="58">
        <f t="shared" si="7"/>
        <v>-0.19103139999999999</v>
      </c>
      <c r="L56" s="62">
        <f t="shared" ca="1" si="8"/>
        <v>0.29974592772747277</v>
      </c>
      <c r="M56" s="61">
        <v>0.55903149121979112</v>
      </c>
      <c r="N56">
        <f t="shared" si="0"/>
        <v>1</v>
      </c>
      <c r="O56" s="68">
        <f t="shared" si="9"/>
        <v>-0.20364018931613215</v>
      </c>
      <c r="P56" s="68">
        <f t="shared" si="10"/>
        <v>-0.19036674938065518</v>
      </c>
      <c r="Q56" s="68">
        <f t="shared" si="16"/>
        <v>-0.18924904596395459</v>
      </c>
      <c r="R56" s="68">
        <f t="shared" si="11"/>
        <v>-0.18846096787464586</v>
      </c>
      <c r="S56" s="68">
        <f t="shared" si="12"/>
        <v>-0.17810996336430646</v>
      </c>
      <c r="T56" s="68">
        <f t="shared" si="17"/>
        <v>-0.18924904596395459</v>
      </c>
      <c r="U56" s="68">
        <f t="shared" si="13"/>
        <v>1.0904596395458488E-4</v>
      </c>
      <c r="V56" s="32">
        <f t="shared" si="18"/>
        <v>5.7653570875851161E-4</v>
      </c>
      <c r="X56" s="56" t="s">
        <v>680</v>
      </c>
      <c r="Y56" s="56" t="s">
        <v>685</v>
      </c>
      <c r="Z56" s="56" t="s">
        <v>695</v>
      </c>
      <c r="AA56" s="68">
        <v>-0.18906999999999999</v>
      </c>
      <c r="AB56" s="68">
        <v>-0.18858</v>
      </c>
      <c r="AC56" s="68">
        <f t="shared" si="14"/>
        <v>4.8999999999999044E-4</v>
      </c>
      <c r="AD56" s="32">
        <f t="shared" si="15"/>
        <v>2.5916327286189798E-3</v>
      </c>
    </row>
    <row r="57" spans="1:30" x14ac:dyDescent="0.2">
      <c r="A57" s="56" t="s">
        <v>677</v>
      </c>
      <c r="B57" s="56" t="s">
        <v>680</v>
      </c>
      <c r="C57" s="56" t="s">
        <v>696</v>
      </c>
      <c r="D57" s="75">
        <f t="shared" si="1"/>
        <v>-2.3073333333333335E-4</v>
      </c>
      <c r="E57" s="58">
        <v>-6.9220000000000004E-2</v>
      </c>
      <c r="F57" s="58">
        <f t="shared" si="2"/>
        <v>-6.85278E-2</v>
      </c>
      <c r="G57" s="58">
        <f t="shared" si="3"/>
        <v>-6.8758533333333344E-2</v>
      </c>
      <c r="H57" s="58">
        <f t="shared" si="4"/>
        <v>-6.8989266666666674E-2</v>
      </c>
      <c r="I57" s="58">
        <f t="shared" si="5"/>
        <v>-6.9450733333333334E-2</v>
      </c>
      <c r="J57" s="58">
        <f t="shared" si="6"/>
        <v>-6.9681466666666664E-2</v>
      </c>
      <c r="K57" s="58">
        <f t="shared" si="7"/>
        <v>-6.9912200000000008E-2</v>
      </c>
      <c r="L57" s="62">
        <f t="shared" ca="1" si="8"/>
        <v>0.41511141441259491</v>
      </c>
      <c r="M57" s="61">
        <v>0.45960226956860151</v>
      </c>
      <c r="N57">
        <f t="shared" si="0"/>
        <v>1</v>
      </c>
      <c r="O57" s="68">
        <f t="shared" si="9"/>
        <v>-7.3457127443595949E-2</v>
      </c>
      <c r="P57" s="68">
        <f t="shared" si="10"/>
        <v>-6.9500143661995056E-2</v>
      </c>
      <c r="Q57" s="68">
        <f t="shared" si="16"/>
        <v>-6.9192689414000766E-2</v>
      </c>
      <c r="R57" s="68">
        <f t="shared" si="11"/>
        <v>-6.8802680429225882E-2</v>
      </c>
      <c r="S57" s="68">
        <f t="shared" si="12"/>
        <v>-6.4113772043440098E-2</v>
      </c>
      <c r="T57" s="68">
        <f t="shared" si="17"/>
        <v>-6.9192689414000766E-2</v>
      </c>
      <c r="U57" s="68">
        <f t="shared" si="13"/>
        <v>2.7310585999237857E-5</v>
      </c>
      <c r="V57" s="32">
        <f t="shared" si="18"/>
        <v>3.9454761628485781E-4</v>
      </c>
      <c r="X57" s="56" t="s">
        <v>677</v>
      </c>
      <c r="Y57" s="56" t="s">
        <v>680</v>
      </c>
      <c r="Z57" s="56" t="s">
        <v>696</v>
      </c>
      <c r="AA57" s="68">
        <v>-6.923E-2</v>
      </c>
      <c r="AB57" s="68">
        <v>-6.9370000000000001E-2</v>
      </c>
      <c r="AC57" s="68">
        <f t="shared" si="14"/>
        <v>1.4000000000000123E-4</v>
      </c>
      <c r="AD57" s="32">
        <f t="shared" si="15"/>
        <v>2.0222446916077024E-3</v>
      </c>
    </row>
    <row r="58" spans="1:30" x14ac:dyDescent="0.2">
      <c r="A58" s="56" t="s">
        <v>677</v>
      </c>
      <c r="B58" s="56" t="s">
        <v>680</v>
      </c>
      <c r="C58" s="56" t="s">
        <v>697</v>
      </c>
      <c r="D58" s="75">
        <f t="shared" si="1"/>
        <v>5.5300000000000009E-5</v>
      </c>
      <c r="E58" s="58">
        <v>1.6590000000000001E-2</v>
      </c>
      <c r="F58" s="58">
        <f t="shared" si="2"/>
        <v>1.6424100000000001E-2</v>
      </c>
      <c r="G58" s="58">
        <f t="shared" si="3"/>
        <v>1.6479400000000002E-2</v>
      </c>
      <c r="H58" s="58">
        <f t="shared" si="4"/>
        <v>1.6534699999999999E-2</v>
      </c>
      <c r="I58" s="58">
        <f t="shared" si="5"/>
        <v>1.6645300000000002E-2</v>
      </c>
      <c r="J58" s="58">
        <f t="shared" si="6"/>
        <v>1.6700599999999999E-2</v>
      </c>
      <c r="K58" s="58">
        <f t="shared" si="7"/>
        <v>1.6755900000000001E-2</v>
      </c>
      <c r="L58" s="62">
        <f t="shared" ca="1" si="8"/>
        <v>0.94230525919042174</v>
      </c>
      <c r="M58" s="61">
        <v>0.96521643323539941</v>
      </c>
      <c r="N58">
        <f t="shared" si="0"/>
        <v>1</v>
      </c>
      <c r="O58" s="68">
        <f t="shared" si="9"/>
        <v>1.8909033042327206E-2</v>
      </c>
      <c r="P58" s="68">
        <f t="shared" si="10"/>
        <v>1.6862885126989812E-2</v>
      </c>
      <c r="Q58" s="68">
        <f t="shared" si="16"/>
        <v>1.6665377875059825E-2</v>
      </c>
      <c r="R58" s="68">
        <f t="shared" si="11"/>
        <v>1.6695723684752889E-2</v>
      </c>
      <c r="S58" s="68">
        <f t="shared" si="12"/>
        <v>1.666970530339942E-2</v>
      </c>
      <c r="T58" s="68">
        <f t="shared" si="17"/>
        <v>1.6665377875059825E-2</v>
      </c>
      <c r="U58" s="68">
        <f t="shared" si="13"/>
        <v>7.5377875059824684E-5</v>
      </c>
      <c r="V58" s="32">
        <f t="shared" si="18"/>
        <v>4.5435729391093841E-3</v>
      </c>
      <c r="X58" s="56" t="s">
        <v>677</v>
      </c>
      <c r="Y58" s="56" t="s">
        <v>680</v>
      </c>
      <c r="Z58" s="56" t="s">
        <v>697</v>
      </c>
      <c r="AA58" s="68">
        <v>1.6580000000000001E-2</v>
      </c>
      <c r="AB58" s="68">
        <v>1.6580000000000001E-2</v>
      </c>
      <c r="AC58" s="68">
        <f t="shared" si="14"/>
        <v>0</v>
      </c>
      <c r="AD58" s="32">
        <f t="shared" si="15"/>
        <v>0</v>
      </c>
    </row>
    <row r="59" spans="1:30" x14ac:dyDescent="0.2">
      <c r="A59" s="56" t="s">
        <v>677</v>
      </c>
      <c r="B59" s="56" t="s">
        <v>685</v>
      </c>
      <c r="C59" s="56" t="s">
        <v>692</v>
      </c>
      <c r="D59" s="75">
        <f t="shared" si="1"/>
        <v>5.8177641733144322E-5</v>
      </c>
      <c r="E59" s="58">
        <v>-0.24818999999999999</v>
      </c>
      <c r="F59" s="58">
        <f t="shared" si="2"/>
        <v>-0.24836453292519942</v>
      </c>
      <c r="G59" s="58">
        <f t="shared" si="3"/>
        <v>-0.24830635528346628</v>
      </c>
      <c r="H59" s="58">
        <f t="shared" si="4"/>
        <v>-0.24824817764173313</v>
      </c>
      <c r="I59" s="58">
        <f t="shared" si="5"/>
        <v>-0.24813182235826686</v>
      </c>
      <c r="J59" s="58">
        <f t="shared" si="6"/>
        <v>-0.2480736447165337</v>
      </c>
      <c r="K59" s="58">
        <f t="shared" si="7"/>
        <v>-0.24801546707480057</v>
      </c>
      <c r="L59" s="62">
        <f t="shared" ca="1" si="8"/>
        <v>0.61299958787698994</v>
      </c>
      <c r="M59" s="61">
        <v>0.60191780485757551</v>
      </c>
      <c r="N59">
        <f t="shared" si="0"/>
        <v>1</v>
      </c>
      <c r="O59" s="68">
        <f t="shared" si="9"/>
        <v>-0.24673564627776551</v>
      </c>
      <c r="P59" s="68">
        <f t="shared" si="10"/>
        <v>-0.24805843984437653</v>
      </c>
      <c r="Q59" s="68">
        <f t="shared" si="16"/>
        <v>-0.24817262719737113</v>
      </c>
      <c r="R59" s="68">
        <f t="shared" si="11"/>
        <v>-0.24823429985338308</v>
      </c>
      <c r="S59" s="68">
        <f t="shared" si="12"/>
        <v>-0.24909150173741104</v>
      </c>
      <c r="T59" s="68">
        <f t="shared" si="17"/>
        <v>-0.24817262719737113</v>
      </c>
      <c r="U59" s="68">
        <f t="shared" si="13"/>
        <v>1.7372802628867756E-5</v>
      </c>
      <c r="V59" s="32">
        <f t="shared" si="18"/>
        <v>6.9997996006558507E-5</v>
      </c>
      <c r="X59" s="56" t="s">
        <v>677</v>
      </c>
      <c r="Y59" s="56" t="s">
        <v>685</v>
      </c>
      <c r="Z59" s="56" t="s">
        <v>692</v>
      </c>
      <c r="AA59" s="68">
        <v>-0.24818999999999999</v>
      </c>
      <c r="AB59" s="68">
        <v>-0.24815000000000001</v>
      </c>
      <c r="AC59" s="68">
        <f t="shared" si="14"/>
        <v>3.9999999999984492E-5</v>
      </c>
      <c r="AD59" s="32">
        <f t="shared" si="15"/>
        <v>1.6116684797930816E-4</v>
      </c>
    </row>
    <row r="60" spans="1:30" x14ac:dyDescent="0.2">
      <c r="A60" s="56" t="s">
        <v>677</v>
      </c>
      <c r="B60" s="56" t="s">
        <v>685</v>
      </c>
      <c r="C60" s="56" t="s">
        <v>693</v>
      </c>
      <c r="D60" s="75">
        <f t="shared" si="1"/>
        <v>3.5666666666666672E-3</v>
      </c>
      <c r="E60" s="58">
        <v>1.07</v>
      </c>
      <c r="F60" s="58">
        <f t="shared" si="2"/>
        <v>1.0593000000000001</v>
      </c>
      <c r="G60" s="58">
        <f t="shared" si="3"/>
        <v>1.0628666666666666</v>
      </c>
      <c r="H60" s="58">
        <f t="shared" si="4"/>
        <v>1.0664333333333333</v>
      </c>
      <c r="I60" s="58">
        <f t="shared" si="5"/>
        <v>1.0735666666666668</v>
      </c>
      <c r="J60" s="58">
        <f t="shared" si="6"/>
        <v>1.0771333333333335</v>
      </c>
      <c r="K60" s="58">
        <f t="shared" si="7"/>
        <v>1.0807</v>
      </c>
      <c r="L60" s="62">
        <f t="shared" ca="1" si="8"/>
        <v>0.10610074551725879</v>
      </c>
      <c r="M60" s="61">
        <v>0.64608850624909664</v>
      </c>
      <c r="N60">
        <f t="shared" si="0"/>
        <v>1</v>
      </c>
      <c r="O60" s="68">
        <f t="shared" si="9"/>
        <v>1.1665059365480186</v>
      </c>
      <c r="P60" s="68">
        <f t="shared" si="10"/>
        <v>1.0792247412726648</v>
      </c>
      <c r="Q60" s="68">
        <f t="shared" si="16"/>
        <v>1.0715266598465332</v>
      </c>
      <c r="R60" s="68">
        <f t="shared" si="11"/>
        <v>1.0684433824303785</v>
      </c>
      <c r="S60" s="68">
        <f t="shared" si="12"/>
        <v>1.0220767213188116</v>
      </c>
      <c r="T60" s="68">
        <f t="shared" si="17"/>
        <v>1.0715266598465332</v>
      </c>
      <c r="U60" s="68">
        <f t="shared" si="13"/>
        <v>1.5266598465331072E-3</v>
      </c>
      <c r="V60" s="32">
        <f t="shared" si="18"/>
        <v>1.4267849033019692E-3</v>
      </c>
      <c r="X60" s="56" t="s">
        <v>677</v>
      </c>
      <c r="Y60" s="56" t="s">
        <v>685</v>
      </c>
      <c r="Z60" s="56" t="s">
        <v>693</v>
      </c>
      <c r="AA60" s="68">
        <v>1.07</v>
      </c>
      <c r="AB60" s="68">
        <v>1.06917</v>
      </c>
      <c r="AC60" s="68">
        <f t="shared" si="14"/>
        <v>8.3000000000010843E-4</v>
      </c>
      <c r="AD60" s="32">
        <f t="shared" si="15"/>
        <v>7.7570093457954054E-4</v>
      </c>
    </row>
    <row r="61" spans="1:30" x14ac:dyDescent="0.2">
      <c r="A61" s="56" t="s">
        <v>685</v>
      </c>
      <c r="B61" s="56" t="s">
        <v>686</v>
      </c>
      <c r="C61" s="56" t="s">
        <v>694</v>
      </c>
      <c r="D61" s="75">
        <f t="shared" si="1"/>
        <v>2.1750000000000003E-4</v>
      </c>
      <c r="E61" s="58">
        <v>6.5250000000000002E-2</v>
      </c>
      <c r="F61" s="58">
        <f t="shared" si="2"/>
        <v>6.4597500000000002E-2</v>
      </c>
      <c r="G61" s="58">
        <f t="shared" si="3"/>
        <v>6.4814999999999998E-2</v>
      </c>
      <c r="H61" s="58">
        <f t="shared" si="4"/>
        <v>6.5032500000000007E-2</v>
      </c>
      <c r="I61" s="58">
        <f t="shared" si="5"/>
        <v>6.5467499999999998E-2</v>
      </c>
      <c r="J61" s="58">
        <f t="shared" si="6"/>
        <v>6.5685000000000007E-2</v>
      </c>
      <c r="K61" s="58">
        <f t="shared" si="7"/>
        <v>6.5902500000000003E-2</v>
      </c>
      <c r="L61" s="62">
        <f t="shared" ca="1" si="8"/>
        <v>0.47081835068189326</v>
      </c>
      <c r="M61" s="61">
        <v>0.4465468723780921</v>
      </c>
      <c r="N61">
        <f t="shared" si="0"/>
        <v>1</v>
      </c>
      <c r="O61" s="68">
        <f t="shared" si="9"/>
        <v>6.9111734020616919E-2</v>
      </c>
      <c r="P61" s="68">
        <f t="shared" si="10"/>
        <v>6.549318208051684E-2</v>
      </c>
      <c r="Q61" s="68">
        <f t="shared" si="16"/>
        <v>6.5215935964671068E-2</v>
      </c>
      <c r="R61" s="68">
        <f t="shared" si="11"/>
        <v>6.4835720711863359E-2</v>
      </c>
      <c r="S61" s="68">
        <f t="shared" si="12"/>
        <v>6.0304251503134641E-2</v>
      </c>
      <c r="T61" s="68">
        <f t="shared" si="17"/>
        <v>6.5215935964671068E-2</v>
      </c>
      <c r="U61" s="68">
        <f t="shared" si="13"/>
        <v>3.4064035328934539E-5</v>
      </c>
      <c r="V61" s="32">
        <f t="shared" si="18"/>
        <v>5.220541812863531E-4</v>
      </c>
      <c r="X61" s="56" t="s">
        <v>685</v>
      </c>
      <c r="Y61" s="56" t="s">
        <v>688</v>
      </c>
      <c r="Z61" s="56" t="s">
        <v>694</v>
      </c>
      <c r="AA61" s="68">
        <v>0.14532999999999999</v>
      </c>
      <c r="AB61" s="68">
        <v>0.14493</v>
      </c>
      <c r="AC61" s="68">
        <f t="shared" si="14"/>
        <v>3.999999999999837E-4</v>
      </c>
      <c r="AD61" s="32">
        <f t="shared" si="15"/>
        <v>2.7523567054289115E-3</v>
      </c>
    </row>
    <row r="62" spans="1:30" x14ac:dyDescent="0.2">
      <c r="A62" s="56" t="s">
        <v>685</v>
      </c>
      <c r="B62" s="56" t="s">
        <v>680</v>
      </c>
      <c r="C62" s="56" t="s">
        <v>694</v>
      </c>
      <c r="D62" s="75">
        <f t="shared" si="1"/>
        <v>-1.2694E-3</v>
      </c>
      <c r="E62" s="58">
        <v>-0.38081999999999999</v>
      </c>
      <c r="F62" s="58">
        <f t="shared" si="2"/>
        <v>-0.37701180000000001</v>
      </c>
      <c r="G62" s="58">
        <f t="shared" si="3"/>
        <v>-0.37828119999999998</v>
      </c>
      <c r="H62" s="58">
        <f t="shared" si="4"/>
        <v>-0.37955060000000002</v>
      </c>
      <c r="I62" s="58">
        <f t="shared" si="5"/>
        <v>-0.38208939999999997</v>
      </c>
      <c r="J62" s="58">
        <f t="shared" si="6"/>
        <v>-0.3833588</v>
      </c>
      <c r="K62" s="58">
        <f t="shared" si="7"/>
        <v>-0.38462819999999998</v>
      </c>
      <c r="L62" s="62">
        <f t="shared" ca="1" si="8"/>
        <v>0.6661266899050925</v>
      </c>
      <c r="M62" s="61">
        <v>0.74816062524248217</v>
      </c>
      <c r="N62">
        <f t="shared" si="0"/>
        <v>1</v>
      </c>
      <c r="O62" s="68">
        <f t="shared" si="9"/>
        <v>-0.42120766982204133</v>
      </c>
      <c r="P62" s="68">
        <f t="shared" si="10"/>
        <v>-0.3850565699608744</v>
      </c>
      <c r="Q62" s="68">
        <f t="shared" si="16"/>
        <v>-0.38174298592933725</v>
      </c>
      <c r="R62" s="68">
        <f t="shared" si="11"/>
        <v>-0.38121941381665048</v>
      </c>
      <c r="S62" s="68">
        <f t="shared" si="12"/>
        <v>-0.36980436725794003</v>
      </c>
      <c r="T62" s="68">
        <f t="shared" si="17"/>
        <v>-0.38174298592933725</v>
      </c>
      <c r="U62" s="68">
        <f t="shared" si="13"/>
        <v>9.2298592933726109E-4</v>
      </c>
      <c r="V62" s="32">
        <f t="shared" si="18"/>
        <v>2.4236802934122711E-3</v>
      </c>
      <c r="X62" s="56" t="s">
        <v>685</v>
      </c>
      <c r="Y62" s="56" t="s">
        <v>686</v>
      </c>
      <c r="Z62" s="56" t="s">
        <v>694</v>
      </c>
      <c r="AA62" s="68">
        <v>6.5250000000000002E-2</v>
      </c>
      <c r="AB62" s="68">
        <v>6.5299999999999997E-2</v>
      </c>
      <c r="AC62" s="68">
        <f t="shared" si="14"/>
        <v>4.9999999999994493E-5</v>
      </c>
      <c r="AD62" s="32">
        <f t="shared" si="15"/>
        <v>7.6628352490413013E-4</v>
      </c>
    </row>
    <row r="63" spans="1:30" x14ac:dyDescent="0.2">
      <c r="A63" s="56" t="s">
        <v>685</v>
      </c>
      <c r="B63" s="56" t="s">
        <v>687</v>
      </c>
      <c r="C63" s="56" t="s">
        <v>694</v>
      </c>
      <c r="D63" s="75">
        <f t="shared" si="1"/>
        <v>1.9463333333333331E-4</v>
      </c>
      <c r="E63" s="58">
        <v>5.8389999999999997E-2</v>
      </c>
      <c r="F63" s="58">
        <f t="shared" si="2"/>
        <v>5.7806099999999999E-2</v>
      </c>
      <c r="G63" s="58">
        <f t="shared" si="3"/>
        <v>5.8000733333333332E-2</v>
      </c>
      <c r="H63" s="58">
        <f t="shared" si="4"/>
        <v>5.8195366666666665E-2</v>
      </c>
      <c r="I63" s="58">
        <f t="shared" si="5"/>
        <v>5.858463333333333E-2</v>
      </c>
      <c r="J63" s="58">
        <f t="shared" si="6"/>
        <v>5.8779266666666663E-2</v>
      </c>
      <c r="K63" s="58">
        <f t="shared" si="7"/>
        <v>5.8973899999999996E-2</v>
      </c>
      <c r="L63" s="62">
        <f t="shared" ca="1" si="8"/>
        <v>0.3500665317699605</v>
      </c>
      <c r="M63" s="61">
        <v>0.89682750641738185</v>
      </c>
      <c r="N63">
        <f t="shared" si="0"/>
        <v>1</v>
      </c>
      <c r="O63" s="68">
        <f t="shared" si="9"/>
        <v>6.593149729599232E-2</v>
      </c>
      <c r="P63" s="68">
        <f t="shared" si="10"/>
        <v>5.9252498506247503E-2</v>
      </c>
      <c r="Q63" s="68">
        <f t="shared" si="16"/>
        <v>5.8616299034082532E-2</v>
      </c>
      <c r="R63" s="68">
        <f t="shared" si="11"/>
        <v>5.8664158746620329E-2</v>
      </c>
      <c r="S63" s="68">
        <f t="shared" si="12"/>
        <v>5.8049981522876604E-2</v>
      </c>
      <c r="T63" s="68">
        <f t="shared" si="17"/>
        <v>5.8616299034082532E-2</v>
      </c>
      <c r="U63" s="68">
        <f t="shared" si="13"/>
        <v>2.2629903408253466E-4</v>
      </c>
      <c r="V63" s="32">
        <f t="shared" si="18"/>
        <v>3.8756470985191757E-3</v>
      </c>
      <c r="X63" s="56" t="s">
        <v>685</v>
      </c>
      <c r="Y63" s="56" t="s">
        <v>687</v>
      </c>
      <c r="Z63" s="56" t="s">
        <v>694</v>
      </c>
      <c r="AA63" s="68">
        <v>5.8389999999999997E-2</v>
      </c>
      <c r="AB63" s="68">
        <v>5.8099999999999999E-2</v>
      </c>
      <c r="AC63" s="68">
        <f t="shared" si="14"/>
        <v>2.8999999999999859E-4</v>
      </c>
      <c r="AD63" s="32">
        <f t="shared" si="15"/>
        <v>4.9666038705257513E-3</v>
      </c>
    </row>
    <row r="64" spans="1:30" x14ac:dyDescent="0.2">
      <c r="A64" s="56" t="s">
        <v>685</v>
      </c>
      <c r="B64" s="56" t="s">
        <v>688</v>
      </c>
      <c r="C64" s="56" t="s">
        <v>694</v>
      </c>
      <c r="D64" s="75">
        <f t="shared" si="1"/>
        <v>4.8440000000000001E-4</v>
      </c>
      <c r="E64" s="58">
        <v>0.14532</v>
      </c>
      <c r="F64" s="58">
        <f t="shared" si="2"/>
        <v>0.14386680000000002</v>
      </c>
      <c r="G64" s="58">
        <f t="shared" si="3"/>
        <v>0.14435120000000001</v>
      </c>
      <c r="H64" s="58">
        <f t="shared" si="4"/>
        <v>0.14483560000000001</v>
      </c>
      <c r="I64" s="58">
        <f t="shared" si="5"/>
        <v>0.1458044</v>
      </c>
      <c r="J64" s="58">
        <f t="shared" si="6"/>
        <v>0.1462888</v>
      </c>
      <c r="K64" s="58">
        <f t="shared" si="7"/>
        <v>0.14677319999999999</v>
      </c>
      <c r="L64" s="62">
        <f t="shared" ca="1" si="8"/>
        <v>0.10702717804355533</v>
      </c>
      <c r="M64" s="61">
        <v>0.95426752510712731</v>
      </c>
      <c r="N64">
        <f t="shared" si="0"/>
        <v>1</v>
      </c>
      <c r="O64" s="68">
        <f t="shared" si="9"/>
        <v>0.16538629879542599</v>
      </c>
      <c r="P64" s="68">
        <f t="shared" si="10"/>
        <v>0.1476713094125231</v>
      </c>
      <c r="Q64" s="68">
        <f t="shared" si="16"/>
        <v>0.1459647324616522</v>
      </c>
      <c r="R64" s="68">
        <f t="shared" si="11"/>
        <v>0.14620705981723248</v>
      </c>
      <c r="S64" s="68">
        <f t="shared" si="12"/>
        <v>0.14577092163924907</v>
      </c>
      <c r="T64" s="68">
        <f t="shared" si="17"/>
        <v>0.1459647324616522</v>
      </c>
      <c r="U64" s="68">
        <f t="shared" si="13"/>
        <v>6.4473246165219766E-4</v>
      </c>
      <c r="V64" s="32">
        <f t="shared" si="18"/>
        <v>4.4366395654569062E-3</v>
      </c>
      <c r="X64" s="56" t="s">
        <v>685</v>
      </c>
      <c r="Y64" s="56" t="s">
        <v>680</v>
      </c>
      <c r="Z64" s="56" t="s">
        <v>694</v>
      </c>
      <c r="AA64" s="68">
        <v>-0.38083</v>
      </c>
      <c r="AB64" s="68">
        <v>-0.38094</v>
      </c>
      <c r="AC64" s="68">
        <f t="shared" si="14"/>
        <v>1.0999999999999899E-4</v>
      </c>
      <c r="AD64" s="32">
        <f t="shared" si="15"/>
        <v>2.8884279074652467E-4</v>
      </c>
    </row>
    <row r="65" spans="1:30" x14ac:dyDescent="0.2">
      <c r="A65" s="56" t="s">
        <v>685</v>
      </c>
      <c r="B65" s="56" t="s">
        <v>687</v>
      </c>
      <c r="C65" s="56" t="s">
        <v>695</v>
      </c>
      <c r="D65" s="75">
        <f t="shared" si="1"/>
        <v>-1.6236666666666667E-4</v>
      </c>
      <c r="E65" s="58">
        <v>-4.8710000000000003E-2</v>
      </c>
      <c r="F65" s="58">
        <f t="shared" si="2"/>
        <v>-4.8222900000000006E-2</v>
      </c>
      <c r="G65" s="58">
        <f t="shared" si="3"/>
        <v>-4.8385266666666669E-2</v>
      </c>
      <c r="H65" s="58">
        <f t="shared" si="4"/>
        <v>-4.854763333333334E-2</v>
      </c>
      <c r="I65" s="58">
        <f t="shared" si="5"/>
        <v>-4.8872366666666667E-2</v>
      </c>
      <c r="J65" s="58">
        <f t="shared" si="6"/>
        <v>-4.9034733333333337E-2</v>
      </c>
      <c r="K65" s="58">
        <f t="shared" si="7"/>
        <v>-4.9197100000000001E-2</v>
      </c>
      <c r="L65" s="62">
        <f t="shared" ca="1" si="8"/>
        <v>0.278681477230175</v>
      </c>
      <c r="M65" s="61">
        <v>7.2691077097334578E-2</v>
      </c>
      <c r="N65">
        <f t="shared" si="0"/>
        <v>-2</v>
      </c>
      <c r="O65" s="68">
        <f t="shared" si="9"/>
        <v>-4.8762919248704135E-2</v>
      </c>
      <c r="P65" s="68">
        <f t="shared" si="10"/>
        <v>-4.8444874083036826E-2</v>
      </c>
      <c r="Q65" s="68">
        <f t="shared" si="16"/>
        <v>-4.8506716303988784E-2</v>
      </c>
      <c r="R65" s="68">
        <f t="shared" si="11"/>
        <v>-4.7954070354805256E-2</v>
      </c>
      <c r="S65" s="68">
        <f t="shared" si="12"/>
        <v>-4.2188015441400502E-2</v>
      </c>
      <c r="T65" s="68">
        <f t="shared" si="17"/>
        <v>-4.8444874083036826E-2</v>
      </c>
      <c r="U65" s="68">
        <f t="shared" si="13"/>
        <v>2.65125916963177E-4</v>
      </c>
      <c r="V65" s="32">
        <f t="shared" si="18"/>
        <v>5.4429463552284332E-3</v>
      </c>
      <c r="X65" s="56" t="s">
        <v>685</v>
      </c>
      <c r="Y65" s="56" t="s">
        <v>688</v>
      </c>
      <c r="Z65" s="56" t="s">
        <v>695</v>
      </c>
      <c r="AA65" s="68">
        <v>-0.10856</v>
      </c>
      <c r="AB65" s="68">
        <v>-0.10867</v>
      </c>
      <c r="AC65" s="68">
        <f t="shared" si="14"/>
        <v>1.0999999999999899E-4</v>
      </c>
      <c r="AD65" s="32">
        <f t="shared" si="15"/>
        <v>1.0132645541635868E-3</v>
      </c>
    </row>
    <row r="66" spans="1:30" x14ac:dyDescent="0.2">
      <c r="A66" s="56" t="s">
        <v>685</v>
      </c>
      <c r="B66" s="56" t="s">
        <v>688</v>
      </c>
      <c r="C66" s="56" t="s">
        <v>695</v>
      </c>
      <c r="D66" s="75">
        <f t="shared" si="1"/>
        <v>-3.6183333333333331E-4</v>
      </c>
      <c r="E66" s="58">
        <v>-0.10854999999999999</v>
      </c>
      <c r="F66" s="58">
        <f t="shared" si="2"/>
        <v>-0.10746449999999999</v>
      </c>
      <c r="G66" s="58">
        <f t="shared" si="3"/>
        <v>-0.10782633333333333</v>
      </c>
      <c r="H66" s="58">
        <f t="shared" si="4"/>
        <v>-0.10818816666666665</v>
      </c>
      <c r="I66" s="58">
        <f t="shared" si="5"/>
        <v>-0.10891183333333333</v>
      </c>
      <c r="J66" s="58">
        <f t="shared" si="6"/>
        <v>-0.10927366666666666</v>
      </c>
      <c r="K66" s="58">
        <f t="shared" si="7"/>
        <v>-0.1096355</v>
      </c>
      <c r="L66" s="62">
        <f t="shared" ca="1" si="8"/>
        <v>0.58624572099797112</v>
      </c>
      <c r="M66" s="61">
        <v>0.11039517292288731</v>
      </c>
      <c r="N66">
        <f t="shared" si="0"/>
        <v>-2</v>
      </c>
      <c r="O66" s="68">
        <f t="shared" si="9"/>
        <v>-0.10930394887657802</v>
      </c>
      <c r="P66" s="68">
        <f t="shared" si="10"/>
        <v>-0.10805955521267548</v>
      </c>
      <c r="Q66" s="68">
        <f t="shared" si="16"/>
        <v>-0.10813695571853479</v>
      </c>
      <c r="R66" s="68">
        <f t="shared" si="11"/>
        <v>-0.10696580147218006</v>
      </c>
      <c r="S66" s="68">
        <f t="shared" si="12"/>
        <v>-9.4651807462436399E-2</v>
      </c>
      <c r="T66" s="68">
        <f t="shared" si="17"/>
        <v>-0.10805955521267548</v>
      </c>
      <c r="U66" s="68">
        <f t="shared" si="13"/>
        <v>4.9044478732451768E-4</v>
      </c>
      <c r="V66" s="32">
        <f t="shared" si="18"/>
        <v>4.5181463595073031E-3</v>
      </c>
      <c r="X66" s="56" t="s">
        <v>685</v>
      </c>
      <c r="Y66" s="56" t="s">
        <v>686</v>
      </c>
      <c r="Z66" s="56" t="s">
        <v>695</v>
      </c>
      <c r="AA66" s="68">
        <v>-4.1140000000000003E-2</v>
      </c>
      <c r="AB66" s="68">
        <v>-4.1270000000000001E-2</v>
      </c>
      <c r="AC66" s="68">
        <f t="shared" si="14"/>
        <v>1.2999999999999817E-4</v>
      </c>
      <c r="AD66" s="32">
        <f t="shared" si="15"/>
        <v>3.1599416626154147E-3</v>
      </c>
    </row>
    <row r="67" spans="1:30" x14ac:dyDescent="0.2">
      <c r="A67" s="56" t="s">
        <v>685</v>
      </c>
      <c r="B67" s="56" t="s">
        <v>680</v>
      </c>
      <c r="C67" s="56" t="s">
        <v>695</v>
      </c>
      <c r="D67" s="75">
        <f t="shared" si="1"/>
        <v>5.8736666666666672E-4</v>
      </c>
      <c r="E67" s="58">
        <v>0.17621000000000001</v>
      </c>
      <c r="F67" s="58">
        <f t="shared" si="2"/>
        <v>0.17444790000000002</v>
      </c>
      <c r="G67" s="58">
        <f t="shared" si="3"/>
        <v>0.17503526666666666</v>
      </c>
      <c r="H67" s="58">
        <f t="shared" si="4"/>
        <v>0.17562263333333333</v>
      </c>
      <c r="I67" s="58">
        <f t="shared" si="5"/>
        <v>0.17679736666666668</v>
      </c>
      <c r="J67" s="58">
        <f t="shared" si="6"/>
        <v>0.17738473333333335</v>
      </c>
      <c r="K67" s="58">
        <f t="shared" si="7"/>
        <v>0.17797209999999999</v>
      </c>
      <c r="L67" s="62">
        <f t="shared" ca="1" si="8"/>
        <v>0.90058210381277848</v>
      </c>
      <c r="M67" s="61">
        <v>0.40232027567625184</v>
      </c>
      <c r="N67">
        <f t="shared" si="0"/>
        <v>1</v>
      </c>
      <c r="O67" s="68">
        <f t="shared" si="9"/>
        <v>0.18542769367162543</v>
      </c>
      <c r="P67" s="68">
        <f t="shared" si="10"/>
        <v>0.17667557247429269</v>
      </c>
      <c r="Q67" s="68">
        <f t="shared" si="16"/>
        <v>0.17604189623768837</v>
      </c>
      <c r="R67" s="68">
        <f t="shared" si="11"/>
        <v>0.1749000741176579</v>
      </c>
      <c r="S67" s="68">
        <f t="shared" si="12"/>
        <v>0.16164276655429941</v>
      </c>
      <c r="T67" s="68">
        <f t="shared" si="17"/>
        <v>0.17604189623768837</v>
      </c>
      <c r="U67" s="68">
        <f t="shared" si="13"/>
        <v>1.6810376231163326E-4</v>
      </c>
      <c r="V67" s="32">
        <f t="shared" si="18"/>
        <v>9.5399672159147183E-4</v>
      </c>
      <c r="X67" s="56" t="s">
        <v>685</v>
      </c>
      <c r="Y67" s="56" t="s">
        <v>680</v>
      </c>
      <c r="Z67" s="56" t="s">
        <v>695</v>
      </c>
      <c r="AA67" s="68">
        <v>0.17621999999999999</v>
      </c>
      <c r="AB67" s="68">
        <v>0.17616000000000001</v>
      </c>
      <c r="AC67" s="68">
        <f t="shared" si="14"/>
        <v>5.9999999999976739E-5</v>
      </c>
      <c r="AD67" s="32">
        <f t="shared" si="15"/>
        <v>3.4048348655077031E-4</v>
      </c>
    </row>
    <row r="68" spans="1:30" x14ac:dyDescent="0.2">
      <c r="A68" s="56" t="s">
        <v>685</v>
      </c>
      <c r="B68" s="56" t="s">
        <v>686</v>
      </c>
      <c r="C68" s="56" t="s">
        <v>695</v>
      </c>
      <c r="D68" s="75">
        <f t="shared" si="1"/>
        <v>-1.3713333333333335E-4</v>
      </c>
      <c r="E68" s="58">
        <v>-4.1140000000000003E-2</v>
      </c>
      <c r="F68" s="58">
        <f t="shared" si="2"/>
        <v>-4.0728600000000004E-2</v>
      </c>
      <c r="G68" s="58">
        <f t="shared" si="3"/>
        <v>-4.0865733333333334E-2</v>
      </c>
      <c r="H68" s="58">
        <f t="shared" si="4"/>
        <v>-4.1002866666666672E-2</v>
      </c>
      <c r="I68" s="58">
        <f t="shared" si="5"/>
        <v>-4.1277133333333334E-2</v>
      </c>
      <c r="J68" s="58">
        <f t="shared" si="6"/>
        <v>-4.1414266666666671E-2</v>
      </c>
      <c r="K68" s="58">
        <f t="shared" si="7"/>
        <v>-4.1551400000000002E-2</v>
      </c>
      <c r="L68" s="62">
        <f t="shared" ca="1" si="8"/>
        <v>0.1606303850991706</v>
      </c>
      <c r="M68" s="61">
        <v>0.39875441646929399</v>
      </c>
      <c r="N68">
        <f t="shared" si="0"/>
        <v>1</v>
      </c>
      <c r="O68" s="68">
        <f t="shared" si="9"/>
        <v>-4.3269270970248089E-2</v>
      </c>
      <c r="P68" s="68">
        <f t="shared" si="10"/>
        <v>-4.1245099649093633E-2</v>
      </c>
      <c r="Q68" s="68">
        <f t="shared" si="16"/>
        <v>-4.1099319823161902E-2</v>
      </c>
      <c r="R68" s="68">
        <f t="shared" si="11"/>
        <v>-4.0830571515662155E-2</v>
      </c>
      <c r="S68" s="68">
        <f t="shared" si="12"/>
        <v>-3.7716170115547371E-2</v>
      </c>
      <c r="T68" s="68">
        <f t="shared" si="17"/>
        <v>-4.1099319823161902E-2</v>
      </c>
      <c r="U68" s="68">
        <f t="shared" si="13"/>
        <v>4.068017683810099E-5</v>
      </c>
      <c r="V68" s="32">
        <f t="shared" si="18"/>
        <v>9.8882296640984417E-4</v>
      </c>
      <c r="X68" s="56" t="s">
        <v>685</v>
      </c>
      <c r="Y68" s="56" t="s">
        <v>687</v>
      </c>
      <c r="Z68" s="56" t="s">
        <v>695</v>
      </c>
      <c r="AA68" s="68">
        <v>-4.8719999999999999E-2</v>
      </c>
      <c r="AB68" s="68">
        <v>-4.8660000000000002E-2</v>
      </c>
      <c r="AC68" s="68">
        <f t="shared" si="14"/>
        <v>5.9999999999997555E-5</v>
      </c>
      <c r="AD68" s="32">
        <f t="shared" si="15"/>
        <v>1.231527093596009E-3</v>
      </c>
    </row>
    <row r="69" spans="1:30" x14ac:dyDescent="0.2">
      <c r="A69" s="56" t="s">
        <v>677</v>
      </c>
      <c r="B69" s="56" t="s">
        <v>685</v>
      </c>
      <c r="C69" s="56" t="s">
        <v>696</v>
      </c>
      <c r="D69" s="75">
        <f t="shared" si="1"/>
        <v>-3.7283333333333336E-4</v>
      </c>
      <c r="E69" s="58">
        <v>-0.11185</v>
      </c>
      <c r="F69" s="58">
        <f t="shared" si="2"/>
        <v>-0.11073150000000001</v>
      </c>
      <c r="G69" s="58">
        <f t="shared" si="3"/>
        <v>-0.11110433333333333</v>
      </c>
      <c r="H69" s="58">
        <f t="shared" si="4"/>
        <v>-0.11147716666666667</v>
      </c>
      <c r="I69" s="58">
        <f t="shared" si="5"/>
        <v>-0.11222283333333334</v>
      </c>
      <c r="J69" s="58">
        <f t="shared" si="6"/>
        <v>-0.11259566666666668</v>
      </c>
      <c r="K69" s="58">
        <f t="shared" si="7"/>
        <v>-0.1129685</v>
      </c>
      <c r="L69" s="62">
        <f t="shared" ca="1" si="8"/>
        <v>0.56416663304155423</v>
      </c>
      <c r="M69" s="61">
        <v>0.37845114493630505</v>
      </c>
      <c r="N69">
        <f t="shared" ref="N69:N132" si="19">IF(M69&lt;$G$3,-3,IF(M69&lt;$H$3,-2,IF(M69&lt;$J$3,1,IF(M69&lt;$K$3,2,IF(M69&lt;1,3)))))</f>
        <v>1</v>
      </c>
      <c r="O69" s="68">
        <f t="shared" si="9"/>
        <v>-0.11728608633428507</v>
      </c>
      <c r="P69" s="68">
        <f t="shared" si="10"/>
        <v>-0.11208004048469772</v>
      </c>
      <c r="Q69" s="68">
        <f t="shared" si="16"/>
        <v>-0.11171722102315779</v>
      </c>
      <c r="R69" s="68">
        <f t="shared" si="11"/>
        <v>-0.11095303582440828</v>
      </c>
      <c r="S69" s="68">
        <f t="shared" si="12"/>
        <v>-0.10218850902270832</v>
      </c>
      <c r="T69" s="68">
        <f t="shared" si="17"/>
        <v>-0.11171722102315779</v>
      </c>
      <c r="U69" s="68">
        <f t="shared" si="13"/>
        <v>1.3277897684221829E-4</v>
      </c>
      <c r="V69" s="32">
        <f t="shared" si="18"/>
        <v>1.1871164670739229E-3</v>
      </c>
      <c r="X69" s="56" t="s">
        <v>677</v>
      </c>
      <c r="Y69" s="56" t="s">
        <v>685</v>
      </c>
      <c r="Z69" s="56" t="s">
        <v>696</v>
      </c>
      <c r="AA69" s="68">
        <v>-0.11186</v>
      </c>
      <c r="AB69" s="68">
        <v>-0.11225</v>
      </c>
      <c r="AC69" s="68">
        <f t="shared" si="14"/>
        <v>3.9000000000000146E-4</v>
      </c>
      <c r="AD69" s="32">
        <f t="shared" si="15"/>
        <v>3.4865009833720852E-3</v>
      </c>
    </row>
    <row r="70" spans="1:30" x14ac:dyDescent="0.2">
      <c r="A70" s="56" t="s">
        <v>677</v>
      </c>
      <c r="B70" s="56" t="s">
        <v>685</v>
      </c>
      <c r="C70" s="56" t="s">
        <v>697</v>
      </c>
      <c r="D70" s="75">
        <f t="shared" ref="D70:D133" si="20">IF(C70="03",(0.01*PI()/180)/3,(E70*0.01)/3)</f>
        <v>-7.3966666666666671E-5</v>
      </c>
      <c r="E70" s="58">
        <v>-2.2190000000000001E-2</v>
      </c>
      <c r="F70" s="58">
        <f t="shared" ref="F70:F133" si="21">E70-3*D70</f>
        <v>-2.1968100000000001E-2</v>
      </c>
      <c r="G70" s="58">
        <f t="shared" ref="G70:G133" si="22">E70-2*D70</f>
        <v>-2.2042066666666669E-2</v>
      </c>
      <c r="H70" s="58">
        <f t="shared" ref="H70:H133" si="23">E70-D70</f>
        <v>-2.2116033333333333E-2</v>
      </c>
      <c r="I70" s="58">
        <f t="shared" ref="I70:I133" si="24">E70+D70</f>
        <v>-2.2263966666666669E-2</v>
      </c>
      <c r="J70" s="58">
        <f t="shared" ref="J70:J133" si="25">E70+2*D70</f>
        <v>-2.2337933333333334E-2</v>
      </c>
      <c r="K70" s="58">
        <f t="shared" ref="K70:K133" si="26">E70+3*D70</f>
        <v>-2.2411900000000002E-2</v>
      </c>
      <c r="L70" s="62">
        <f t="shared" ref="L70:L133" ca="1" si="27">RAND()</f>
        <v>0.42622315890984097</v>
      </c>
      <c r="M70" s="61">
        <v>0.98002141945190191</v>
      </c>
      <c r="N70">
        <f t="shared" si="19"/>
        <v>2</v>
      </c>
      <c r="O70" s="68">
        <f t="shared" ref="O70:O133" si="28">(((G70-F70)/($G$3-$F$3))*($M70-$F$3))+(F70)</f>
        <v>-2.5342881475934428E-2</v>
      </c>
      <c r="P70" s="68">
        <f t="shared" ref="P70:P133" si="29">(((H70-G70)/($H$3-$G$3))*($M70-$G$3))+(G70)</f>
        <v>-2.256305620057977E-2</v>
      </c>
      <c r="Q70" s="68">
        <f t="shared" si="16"/>
        <v>-2.2294030425799766E-2</v>
      </c>
      <c r="R70" s="68">
        <f t="shared" ref="R70:R133" si="30">(((J70-I70)/($J$3-$I$3))*($M70-$I$3))+(I70)</f>
        <v>-2.2339468955056112E-2</v>
      </c>
      <c r="S70" s="68">
        <f t="shared" ref="S70:S133" si="31">(((K70-J70)/($K$3-$J$3))*($M70-$J$3))+(J70)</f>
        <v>-2.2347662517115417E-2</v>
      </c>
      <c r="T70" s="68">
        <f t="shared" si="17"/>
        <v>-2.2339468955056112E-2</v>
      </c>
      <c r="U70" s="68">
        <f t="shared" ref="U70:U133" si="32">ABS(T70-E70)</f>
        <v>1.4946895505611041E-4</v>
      </c>
      <c r="V70" s="32">
        <f t="shared" si="18"/>
        <v>6.7358699890090312E-3</v>
      </c>
      <c r="X70" s="56" t="s">
        <v>677</v>
      </c>
      <c r="Y70" s="56" t="s">
        <v>685</v>
      </c>
      <c r="Z70" s="56" t="s">
        <v>697</v>
      </c>
      <c r="AA70" s="68">
        <v>-2.2200000000000001E-2</v>
      </c>
      <c r="AB70" s="68">
        <v>-2.222E-2</v>
      </c>
      <c r="AC70" s="68">
        <f t="shared" ref="AC70:AC133" si="33">ABS(AB70-AA70)</f>
        <v>1.9999999999999185E-5</v>
      </c>
      <c r="AD70" s="32">
        <f t="shared" ref="AD70:AD133" si="34">ABS(AC70/AA70)</f>
        <v>9.0090090090086416E-4</v>
      </c>
    </row>
    <row r="71" spans="1:30" x14ac:dyDescent="0.2">
      <c r="A71" s="56" t="s">
        <v>677</v>
      </c>
      <c r="B71" s="56" t="s">
        <v>683</v>
      </c>
      <c r="C71" s="56" t="s">
        <v>692</v>
      </c>
      <c r="D71" s="75">
        <f t="shared" si="20"/>
        <v>5.8177641733144322E-5</v>
      </c>
      <c r="E71" s="58">
        <v>-0.23318</v>
      </c>
      <c r="F71" s="58">
        <f t="shared" si="21"/>
        <v>-0.23335453292519942</v>
      </c>
      <c r="G71" s="58">
        <f t="shared" si="22"/>
        <v>-0.23329635528346629</v>
      </c>
      <c r="H71" s="58">
        <f t="shared" si="23"/>
        <v>-0.23323817764173313</v>
      </c>
      <c r="I71" s="58">
        <f t="shared" si="24"/>
        <v>-0.23312182235826687</v>
      </c>
      <c r="J71" s="58">
        <f t="shared" si="25"/>
        <v>-0.23306364471653371</v>
      </c>
      <c r="K71" s="58">
        <f t="shared" si="26"/>
        <v>-0.23300546707480058</v>
      </c>
      <c r="L71" s="62">
        <f t="shared" ca="1" si="27"/>
        <v>0.95122665835209197</v>
      </c>
      <c r="M71" s="61">
        <v>1.6874371286528245E-3</v>
      </c>
      <c r="N71">
        <f t="shared" si="19"/>
        <v>-3</v>
      </c>
      <c r="O71" s="68">
        <f t="shared" si="28"/>
        <v>-0.23335361771324706</v>
      </c>
      <c r="P71" s="68">
        <f t="shared" si="29"/>
        <v>-0.23330539339324405</v>
      </c>
      <c r="Q71" s="68">
        <f t="shared" ref="Q71:Q134" si="35">(((I71-H71)/($I$3-$H$3))*($M71-$H$3))+(H71)</f>
        <v>-0.23326494183930221</v>
      </c>
      <c r="R71" s="68">
        <f t="shared" si="30"/>
        <v>-0.23348125340225059</v>
      </c>
      <c r="S71" s="68">
        <f t="shared" si="31"/>
        <v>-0.23570947317289259</v>
      </c>
      <c r="T71" s="68">
        <f t="shared" ref="T71:T134" si="36">IF(N71=-3,O71,IF(N71=-2,P71,IF(N71=1,Q71,IF(N71=2,R71,S71))))</f>
        <v>-0.23335361771324706</v>
      </c>
      <c r="U71" s="68">
        <f t="shared" si="32"/>
        <v>1.7361771324705955E-4</v>
      </c>
      <c r="V71" s="32">
        <f t="shared" ref="V71:V134" si="37">ABS(U71/E71)</f>
        <v>7.4456519961857599E-4</v>
      </c>
      <c r="X71" s="56" t="s">
        <v>677</v>
      </c>
      <c r="Y71" s="56" t="s">
        <v>683</v>
      </c>
      <c r="Z71" s="56" t="s">
        <v>692</v>
      </c>
      <c r="AA71" s="68">
        <v>-0.23318</v>
      </c>
      <c r="AB71" s="68">
        <v>-0.23313999999999999</v>
      </c>
      <c r="AC71" s="68">
        <f t="shared" si="33"/>
        <v>4.0000000000012248E-5</v>
      </c>
      <c r="AD71" s="32">
        <f t="shared" si="34"/>
        <v>1.7154129856768269E-4</v>
      </c>
    </row>
    <row r="72" spans="1:30" x14ac:dyDescent="0.2">
      <c r="A72" s="56" t="s">
        <v>677</v>
      </c>
      <c r="B72" s="56" t="s">
        <v>683</v>
      </c>
      <c r="C72" s="56" t="s">
        <v>693</v>
      </c>
      <c r="D72" s="75">
        <f t="shared" si="20"/>
        <v>3.5400000000000002E-3</v>
      </c>
      <c r="E72" s="58">
        <v>1.0620000000000001</v>
      </c>
      <c r="F72" s="58">
        <f t="shared" si="21"/>
        <v>1.05138</v>
      </c>
      <c r="G72" s="58">
        <f t="shared" si="22"/>
        <v>1.0549200000000001</v>
      </c>
      <c r="H72" s="58">
        <f t="shared" si="23"/>
        <v>1.05846</v>
      </c>
      <c r="I72" s="58">
        <f t="shared" si="24"/>
        <v>1.0655400000000002</v>
      </c>
      <c r="J72" s="58">
        <f t="shared" si="25"/>
        <v>1.06908</v>
      </c>
      <c r="K72" s="58">
        <f t="shared" si="26"/>
        <v>1.0726200000000001</v>
      </c>
      <c r="L72" s="62">
        <f t="shared" ca="1" si="27"/>
        <v>0.21649809249754493</v>
      </c>
      <c r="M72" s="61">
        <v>0.78364704049938916</v>
      </c>
      <c r="N72">
        <f t="shared" si="19"/>
        <v>1</v>
      </c>
      <c r="O72" s="68">
        <f t="shared" si="28"/>
        <v>1.1804863647257764</v>
      </c>
      <c r="P72" s="68">
        <f t="shared" si="29"/>
        <v>1.074738973681882</v>
      </c>
      <c r="Q72" s="68">
        <f t="shared" si="35"/>
        <v>1.0649420173553117</v>
      </c>
      <c r="R72" s="68">
        <f t="shared" si="30"/>
        <v>1.0640382231300063</v>
      </c>
      <c r="S72" s="68">
        <f t="shared" si="31"/>
        <v>1.0371369940964019</v>
      </c>
      <c r="T72" s="68">
        <f t="shared" si="36"/>
        <v>1.0649420173553117</v>
      </c>
      <c r="U72" s="68">
        <f t="shared" si="32"/>
        <v>2.9420173553116324E-3</v>
      </c>
      <c r="V72" s="32">
        <f t="shared" si="37"/>
        <v>2.7702611631936274E-3</v>
      </c>
      <c r="X72" s="56" t="s">
        <v>677</v>
      </c>
      <c r="Y72" s="56" t="s">
        <v>683</v>
      </c>
      <c r="Z72" s="56" t="s">
        <v>693</v>
      </c>
      <c r="AA72" s="68">
        <v>1.0620000000000001</v>
      </c>
      <c r="AB72" s="68">
        <v>1.0555000000000001</v>
      </c>
      <c r="AC72" s="68">
        <f t="shared" si="33"/>
        <v>6.4999999999999503E-3</v>
      </c>
      <c r="AD72" s="32">
        <f t="shared" si="34"/>
        <v>6.1205273069679378E-3</v>
      </c>
    </row>
    <row r="73" spans="1:30" x14ac:dyDescent="0.2">
      <c r="A73" s="56" t="s">
        <v>683</v>
      </c>
      <c r="B73" s="56" t="s">
        <v>689</v>
      </c>
      <c r="C73" s="56" t="s">
        <v>694</v>
      </c>
      <c r="D73" s="75">
        <f t="shared" si="20"/>
        <v>1.225E-4</v>
      </c>
      <c r="E73" s="58">
        <v>3.6749999999999998E-2</v>
      </c>
      <c r="F73" s="58">
        <f t="shared" si="21"/>
        <v>3.6382499999999998E-2</v>
      </c>
      <c r="G73" s="58">
        <f t="shared" si="22"/>
        <v>3.6504999999999996E-2</v>
      </c>
      <c r="H73" s="58">
        <f t="shared" si="23"/>
        <v>3.66275E-2</v>
      </c>
      <c r="I73" s="58">
        <f t="shared" si="24"/>
        <v>3.6872499999999996E-2</v>
      </c>
      <c r="J73" s="58">
        <f t="shared" si="25"/>
        <v>3.6995E-2</v>
      </c>
      <c r="K73" s="58">
        <f t="shared" si="26"/>
        <v>3.7117499999999998E-2</v>
      </c>
      <c r="L73" s="62">
        <f t="shared" ca="1" si="27"/>
        <v>0.20294060804665515</v>
      </c>
      <c r="M73" s="61">
        <v>0.40891174450092116</v>
      </c>
      <c r="N73">
        <f t="shared" si="19"/>
        <v>1</v>
      </c>
      <c r="O73" s="68">
        <f t="shared" si="28"/>
        <v>3.8710067072324557E-2</v>
      </c>
      <c r="P73" s="68">
        <f t="shared" si="29"/>
        <v>3.6853040387795175E-2</v>
      </c>
      <c r="Q73" s="68">
        <f t="shared" si="35"/>
        <v>3.6717306442137013E-2</v>
      </c>
      <c r="R73" s="68">
        <f t="shared" si="30"/>
        <v>3.6482746053725978E-2</v>
      </c>
      <c r="S73" s="68">
        <f t="shared" si="31"/>
        <v>3.374953094178855E-2</v>
      </c>
      <c r="T73" s="68">
        <f t="shared" si="36"/>
        <v>3.6717306442137013E-2</v>
      </c>
      <c r="U73" s="68">
        <f t="shared" si="32"/>
        <v>3.2693557862985279E-5</v>
      </c>
      <c r="V73" s="32">
        <f t="shared" si="37"/>
        <v>8.8962062212204847E-4</v>
      </c>
      <c r="X73" s="56" t="s">
        <v>683</v>
      </c>
      <c r="Y73" s="56" t="s">
        <v>681</v>
      </c>
      <c r="Z73" s="56" t="s">
        <v>694</v>
      </c>
      <c r="AA73" s="68">
        <v>-0.28261999999999998</v>
      </c>
      <c r="AB73" s="68">
        <v>-0.28171000000000002</v>
      </c>
      <c r="AC73" s="68">
        <f t="shared" si="33"/>
        <v>9.0999999999996639E-4</v>
      </c>
      <c r="AD73" s="32">
        <f t="shared" si="34"/>
        <v>3.2198712051516752E-3</v>
      </c>
    </row>
    <row r="74" spans="1:30" x14ac:dyDescent="0.2">
      <c r="A74" s="56" t="s">
        <v>683</v>
      </c>
      <c r="B74" s="56" t="s">
        <v>684</v>
      </c>
      <c r="C74" s="56" t="s">
        <v>694</v>
      </c>
      <c r="D74" s="75">
        <f t="shared" si="20"/>
        <v>8.1346666666666674E-4</v>
      </c>
      <c r="E74" s="58">
        <v>0.24404000000000001</v>
      </c>
      <c r="F74" s="58">
        <f t="shared" si="21"/>
        <v>0.2415996</v>
      </c>
      <c r="G74" s="58">
        <f t="shared" si="22"/>
        <v>0.24241306666666668</v>
      </c>
      <c r="H74" s="58">
        <f t="shared" si="23"/>
        <v>0.24322653333333333</v>
      </c>
      <c r="I74" s="58">
        <f t="shared" si="24"/>
        <v>0.24485346666666669</v>
      </c>
      <c r="J74" s="58">
        <f t="shared" si="25"/>
        <v>0.24566693333333334</v>
      </c>
      <c r="K74" s="58">
        <f t="shared" si="26"/>
        <v>0.24648040000000002</v>
      </c>
      <c r="L74" s="62">
        <f t="shared" ca="1" si="27"/>
        <v>4.8931297991912093E-3</v>
      </c>
      <c r="M74" s="61">
        <v>0.13356974354670581</v>
      </c>
      <c r="N74">
        <f t="shared" si="19"/>
        <v>-2</v>
      </c>
      <c r="O74" s="68">
        <f t="shared" si="28"/>
        <v>0.24661388224011477</v>
      </c>
      <c r="P74" s="68">
        <f t="shared" si="29"/>
        <v>0.24307610930132789</v>
      </c>
      <c r="Q74" s="68">
        <f t="shared" si="35"/>
        <v>0.24316663697836838</v>
      </c>
      <c r="R74" s="68">
        <f t="shared" si="30"/>
        <v>0.24061715340238268</v>
      </c>
      <c r="S74" s="68">
        <f t="shared" si="31"/>
        <v>0.21367322272185482</v>
      </c>
      <c r="T74" s="68">
        <f t="shared" si="36"/>
        <v>0.24307610930132789</v>
      </c>
      <c r="U74" s="68">
        <f t="shared" si="32"/>
        <v>9.6389069867211519E-4</v>
      </c>
      <c r="V74" s="32">
        <f t="shared" si="37"/>
        <v>3.9497242200955381E-3</v>
      </c>
      <c r="X74" s="56" t="s">
        <v>683</v>
      </c>
      <c r="Y74" s="56" t="s">
        <v>689</v>
      </c>
      <c r="Z74" s="56" t="s">
        <v>694</v>
      </c>
      <c r="AA74" s="68">
        <v>3.6729999999999999E-2</v>
      </c>
      <c r="AB74" s="68">
        <v>3.669E-2</v>
      </c>
      <c r="AC74" s="68">
        <f t="shared" si="33"/>
        <v>3.999999999999837E-5</v>
      </c>
      <c r="AD74" s="32">
        <f t="shared" si="34"/>
        <v>1.0890280424720492E-3</v>
      </c>
    </row>
    <row r="75" spans="1:30" x14ac:dyDescent="0.2">
      <c r="A75" s="56" t="s">
        <v>683</v>
      </c>
      <c r="B75" s="56" t="s">
        <v>681</v>
      </c>
      <c r="C75" s="56" t="s">
        <v>694</v>
      </c>
      <c r="D75" s="75">
        <f t="shared" si="20"/>
        <v>-9.4206666666666672E-4</v>
      </c>
      <c r="E75" s="58">
        <v>-0.28261999999999998</v>
      </c>
      <c r="F75" s="58">
        <f t="shared" si="21"/>
        <v>-0.27979379999999998</v>
      </c>
      <c r="G75" s="58">
        <f t="shared" si="22"/>
        <v>-0.28073586666666667</v>
      </c>
      <c r="H75" s="58">
        <f t="shared" si="23"/>
        <v>-0.2816779333333333</v>
      </c>
      <c r="I75" s="58">
        <f t="shared" si="24"/>
        <v>-0.28356206666666667</v>
      </c>
      <c r="J75" s="58">
        <f t="shared" si="25"/>
        <v>-0.2845041333333333</v>
      </c>
      <c r="K75" s="58">
        <f t="shared" si="26"/>
        <v>-0.28544619999999998</v>
      </c>
      <c r="L75" s="62">
        <f t="shared" ca="1" si="27"/>
        <v>0.58346948741052995</v>
      </c>
      <c r="M75" s="61">
        <v>0.99977837219776289</v>
      </c>
      <c r="N75">
        <f t="shared" si="19"/>
        <v>3</v>
      </c>
      <c r="O75" s="68">
        <f t="shared" si="28"/>
        <v>-0.32364396729612066</v>
      </c>
      <c r="P75" s="68">
        <f t="shared" si="29"/>
        <v>-0.28750833729581854</v>
      </c>
      <c r="Q75" s="68">
        <f t="shared" si="35"/>
        <v>-0.28399950350181202</v>
      </c>
      <c r="R75" s="68">
        <f t="shared" si="30"/>
        <v>-0.28466064791637308</v>
      </c>
      <c r="S75" s="68">
        <f t="shared" si="31"/>
        <v>-0.28549575719510983</v>
      </c>
      <c r="T75" s="68">
        <f t="shared" si="36"/>
        <v>-0.28549575719510983</v>
      </c>
      <c r="U75" s="68">
        <f t="shared" si="32"/>
        <v>2.8757571951098515E-3</v>
      </c>
      <c r="V75" s="32">
        <f t="shared" si="37"/>
        <v>1.0175349214881649E-2</v>
      </c>
      <c r="X75" s="56" t="s">
        <v>683</v>
      </c>
      <c r="Y75" s="56" t="s">
        <v>684</v>
      </c>
      <c r="Z75" s="56" t="s">
        <v>694</v>
      </c>
      <c r="AA75" s="68">
        <v>0.24407000000000001</v>
      </c>
      <c r="AB75" s="68">
        <v>0.24440999999999999</v>
      </c>
      <c r="AC75" s="68">
        <f t="shared" si="33"/>
        <v>3.3999999999997921E-4</v>
      </c>
      <c r="AD75" s="32">
        <f t="shared" si="34"/>
        <v>1.3930429794730167E-3</v>
      </c>
    </row>
    <row r="76" spans="1:30" x14ac:dyDescent="0.2">
      <c r="A76" s="56" t="s">
        <v>683</v>
      </c>
      <c r="B76" s="56" t="s">
        <v>684</v>
      </c>
      <c r="C76" s="56" t="s">
        <v>695</v>
      </c>
      <c r="D76" s="75">
        <f t="shared" si="20"/>
        <v>-3.927E-4</v>
      </c>
      <c r="E76" s="58">
        <v>-0.11781</v>
      </c>
      <c r="F76" s="58">
        <f t="shared" si="21"/>
        <v>-0.1166319</v>
      </c>
      <c r="G76" s="58">
        <f t="shared" si="22"/>
        <v>-0.11702459999999999</v>
      </c>
      <c r="H76" s="58">
        <f t="shared" si="23"/>
        <v>-0.1174173</v>
      </c>
      <c r="I76" s="58">
        <f t="shared" si="24"/>
        <v>-0.11820269999999999</v>
      </c>
      <c r="J76" s="58">
        <f t="shared" si="25"/>
        <v>-0.1185954</v>
      </c>
      <c r="K76" s="58">
        <f t="shared" si="26"/>
        <v>-0.1189881</v>
      </c>
      <c r="L76" s="62">
        <f t="shared" ca="1" si="27"/>
        <v>0.82738122600115005</v>
      </c>
      <c r="M76" s="61">
        <v>3.4720354229322403E-2</v>
      </c>
      <c r="N76">
        <f t="shared" si="19"/>
        <v>-2</v>
      </c>
      <c r="O76" s="68">
        <f t="shared" si="28"/>
        <v>-0.11724283417742912</v>
      </c>
      <c r="P76" s="68">
        <f t="shared" si="29"/>
        <v>-0.11705904535030062</v>
      </c>
      <c r="Q76" s="68">
        <f t="shared" si="35"/>
        <v>-0.11727464893965971</v>
      </c>
      <c r="R76" s="68">
        <f t="shared" si="30"/>
        <v>-0.11587198751365597</v>
      </c>
      <c r="S76" s="68">
        <f t="shared" si="31"/>
        <v>-0.10134077263896785</v>
      </c>
      <c r="T76" s="68">
        <f t="shared" si="36"/>
        <v>-0.11705904535030062</v>
      </c>
      <c r="U76" s="68">
        <f t="shared" si="32"/>
        <v>7.5095464969937575E-4</v>
      </c>
      <c r="V76" s="32">
        <f t="shared" si="37"/>
        <v>6.3742861361461315E-3</v>
      </c>
      <c r="X76" s="56" t="s">
        <v>683</v>
      </c>
      <c r="Y76" s="56" t="s">
        <v>681</v>
      </c>
      <c r="Z76" s="56" t="s">
        <v>695</v>
      </c>
      <c r="AA76" s="68">
        <v>-4.3830000000000001E-2</v>
      </c>
      <c r="AB76" s="68">
        <v>-4.3979999999999998E-2</v>
      </c>
      <c r="AC76" s="68">
        <f t="shared" si="33"/>
        <v>1.4999999999999736E-4</v>
      </c>
      <c r="AD76" s="32">
        <f t="shared" si="34"/>
        <v>3.4223134839150662E-3</v>
      </c>
    </row>
    <row r="77" spans="1:30" x14ac:dyDescent="0.2">
      <c r="A77" s="56" t="s">
        <v>683</v>
      </c>
      <c r="B77" s="56" t="s">
        <v>681</v>
      </c>
      <c r="C77" s="56" t="s">
        <v>695</v>
      </c>
      <c r="D77" s="75">
        <f t="shared" si="20"/>
        <v>-1.4593333333333335E-4</v>
      </c>
      <c r="E77" s="58">
        <v>-4.3779999999999999E-2</v>
      </c>
      <c r="F77" s="58">
        <f t="shared" si="21"/>
        <v>-4.3342199999999997E-2</v>
      </c>
      <c r="G77" s="58">
        <f t="shared" si="22"/>
        <v>-4.3488133333333331E-2</v>
      </c>
      <c r="H77" s="58">
        <f t="shared" si="23"/>
        <v>-4.3634066666666665E-2</v>
      </c>
      <c r="I77" s="58">
        <f t="shared" si="24"/>
        <v>-4.3925933333333333E-2</v>
      </c>
      <c r="J77" s="58">
        <f t="shared" si="25"/>
        <v>-4.4071866666666668E-2</v>
      </c>
      <c r="K77" s="58">
        <f t="shared" si="26"/>
        <v>-4.4217800000000002E-2</v>
      </c>
      <c r="L77" s="62">
        <f t="shared" ca="1" si="27"/>
        <v>0.57535938455815772</v>
      </c>
      <c r="M77" s="61">
        <v>0.19992588617532209</v>
      </c>
      <c r="N77">
        <f t="shared" si="19"/>
        <v>1</v>
      </c>
      <c r="O77" s="68">
        <f t="shared" si="28"/>
        <v>-4.4693194917910739E-2</v>
      </c>
      <c r="P77" s="68">
        <f t="shared" si="29"/>
        <v>-4.3678336210369283E-2</v>
      </c>
      <c r="Q77" s="68">
        <f t="shared" si="35"/>
        <v>-4.3651694064818398E-2</v>
      </c>
      <c r="R77" s="68">
        <f t="shared" si="30"/>
        <v>-4.323720734110266E-2</v>
      </c>
      <c r="S77" s="68">
        <f t="shared" si="31"/>
        <v>-3.8783745345261161E-2</v>
      </c>
      <c r="T77" s="68">
        <f t="shared" si="36"/>
        <v>-4.3651694064818398E-2</v>
      </c>
      <c r="U77" s="68">
        <f t="shared" si="32"/>
        <v>1.2830593518160099E-4</v>
      </c>
      <c r="V77" s="32">
        <f t="shared" si="37"/>
        <v>2.9306974687437412E-3</v>
      </c>
      <c r="X77" s="56" t="s">
        <v>683</v>
      </c>
      <c r="Y77" s="56" t="s">
        <v>684</v>
      </c>
      <c r="Z77" s="56" t="s">
        <v>695</v>
      </c>
      <c r="AA77" s="68">
        <v>-0.11777</v>
      </c>
      <c r="AB77" s="68">
        <v>-0.1174</v>
      </c>
      <c r="AC77" s="68">
        <f t="shared" si="33"/>
        <v>3.6999999999999533E-4</v>
      </c>
      <c r="AD77" s="32">
        <f t="shared" si="34"/>
        <v>3.1417169058333646E-3</v>
      </c>
    </row>
    <row r="78" spans="1:30" x14ac:dyDescent="0.2">
      <c r="A78" s="56" t="s">
        <v>683</v>
      </c>
      <c r="B78" s="56" t="s">
        <v>689</v>
      </c>
      <c r="C78" s="56" t="s">
        <v>695</v>
      </c>
      <c r="D78" s="75">
        <f t="shared" si="20"/>
        <v>5.1546666666666666E-4</v>
      </c>
      <c r="E78" s="58">
        <v>0.15464</v>
      </c>
      <c r="F78" s="58">
        <f t="shared" si="21"/>
        <v>0.1530936</v>
      </c>
      <c r="G78" s="58">
        <f t="shared" si="22"/>
        <v>0.15360906666666665</v>
      </c>
      <c r="H78" s="58">
        <f t="shared" si="23"/>
        <v>0.15412453333333334</v>
      </c>
      <c r="I78" s="58">
        <f t="shared" si="24"/>
        <v>0.15515546666666666</v>
      </c>
      <c r="J78" s="58">
        <f t="shared" si="25"/>
        <v>0.15567093333333334</v>
      </c>
      <c r="K78" s="58">
        <f t="shared" si="26"/>
        <v>0.1561864</v>
      </c>
      <c r="L78" s="62">
        <f t="shared" ca="1" si="27"/>
        <v>5.5537469476486079E-2</v>
      </c>
      <c r="M78" s="61">
        <v>0.68345512783821927</v>
      </c>
      <c r="N78">
        <f t="shared" si="19"/>
        <v>1</v>
      </c>
      <c r="O78" s="68">
        <f t="shared" si="28"/>
        <v>0.16948532291669</v>
      </c>
      <c r="P78" s="68">
        <f t="shared" si="29"/>
        <v>0.1561149216818471</v>
      </c>
      <c r="Q78" s="68">
        <f t="shared" si="35"/>
        <v>0.15491707296580626</v>
      </c>
      <c r="R78" s="68">
        <f t="shared" si="30"/>
        <v>0.1545567634282291</v>
      </c>
      <c r="S78" s="68">
        <f t="shared" si="31"/>
        <v>0.14861192680169436</v>
      </c>
      <c r="T78" s="68">
        <f t="shared" si="36"/>
        <v>0.15491707296580626</v>
      </c>
      <c r="U78" s="68">
        <f t="shared" si="32"/>
        <v>2.7707296580625762E-4</v>
      </c>
      <c r="V78" s="32">
        <f t="shared" si="37"/>
        <v>1.7917289563260323E-3</v>
      </c>
      <c r="X78" s="56" t="s">
        <v>683</v>
      </c>
      <c r="Y78" s="56" t="s">
        <v>689</v>
      </c>
      <c r="Z78" s="56" t="s">
        <v>695</v>
      </c>
      <c r="AA78" s="68">
        <v>0.15465000000000001</v>
      </c>
      <c r="AB78" s="68">
        <v>0.15562000000000001</v>
      </c>
      <c r="AC78" s="68">
        <f t="shared" si="33"/>
        <v>9.6999999999999864E-4</v>
      </c>
      <c r="AD78" s="32">
        <f t="shared" si="34"/>
        <v>6.2722276107339062E-3</v>
      </c>
    </row>
    <row r="79" spans="1:30" x14ac:dyDescent="0.2">
      <c r="A79" s="56" t="s">
        <v>677</v>
      </c>
      <c r="B79" s="56" t="s">
        <v>683</v>
      </c>
      <c r="C79" s="56" t="s">
        <v>696</v>
      </c>
      <c r="D79" s="75">
        <f t="shared" si="20"/>
        <v>-6.0666666666666673E-6</v>
      </c>
      <c r="E79" s="58">
        <v>-1.82E-3</v>
      </c>
      <c r="F79" s="58">
        <f t="shared" si="21"/>
        <v>-1.8018000000000001E-3</v>
      </c>
      <c r="G79" s="58">
        <f t="shared" si="22"/>
        <v>-1.8078666666666667E-3</v>
      </c>
      <c r="H79" s="58">
        <f t="shared" si="23"/>
        <v>-1.8139333333333334E-3</v>
      </c>
      <c r="I79" s="58">
        <f t="shared" si="24"/>
        <v>-1.8260666666666666E-3</v>
      </c>
      <c r="J79" s="58">
        <f t="shared" si="25"/>
        <v>-1.8321333333333333E-3</v>
      </c>
      <c r="K79" s="58">
        <f t="shared" si="26"/>
        <v>-1.8381999999999999E-3</v>
      </c>
      <c r="L79" s="62">
        <f t="shared" ca="1" si="27"/>
        <v>0.10024220295352115</v>
      </c>
      <c r="M79" s="61">
        <v>0.42413749915142507</v>
      </c>
      <c r="N79">
        <f t="shared" si="19"/>
        <v>1</v>
      </c>
      <c r="O79" s="68">
        <f t="shared" si="28"/>
        <v>-1.9213762623862608E-3</v>
      </c>
      <c r="P79" s="68">
        <f t="shared" si="29"/>
        <v>-1.8257826403839978E-3</v>
      </c>
      <c r="Q79" s="68">
        <f t="shared" si="35"/>
        <v>-1.8186515308961382E-3</v>
      </c>
      <c r="R79" s="68">
        <f t="shared" si="30"/>
        <v>-1.8074442543158107E-3</v>
      </c>
      <c r="S79" s="68">
        <f t="shared" si="31"/>
        <v>-1.6757116159216165E-3</v>
      </c>
      <c r="T79" s="68">
        <f t="shared" si="36"/>
        <v>-1.8186515308961382E-3</v>
      </c>
      <c r="U79" s="68">
        <f t="shared" si="32"/>
        <v>1.3484691038618494E-6</v>
      </c>
      <c r="V79" s="32">
        <f t="shared" si="37"/>
        <v>7.4091709003398321E-4</v>
      </c>
      <c r="X79" s="56" t="s">
        <v>677</v>
      </c>
      <c r="Y79" s="56" t="s">
        <v>683</v>
      </c>
      <c r="Z79" s="56" t="s">
        <v>696</v>
      </c>
      <c r="AA79" s="68">
        <v>-1.82E-3</v>
      </c>
      <c r="AB79" s="68">
        <v>-1.82E-3</v>
      </c>
      <c r="AC79" s="68">
        <f t="shared" si="33"/>
        <v>0</v>
      </c>
      <c r="AD79" s="32">
        <f t="shared" si="34"/>
        <v>0</v>
      </c>
    </row>
    <row r="80" spans="1:30" x14ac:dyDescent="0.2">
      <c r="A80" s="56" t="s">
        <v>677</v>
      </c>
      <c r="B80" s="56" t="s">
        <v>683</v>
      </c>
      <c r="C80" s="56" t="s">
        <v>697</v>
      </c>
      <c r="D80" s="75">
        <f t="shared" si="20"/>
        <v>-2.3166666666666666E-5</v>
      </c>
      <c r="E80" s="58">
        <v>-6.9499999999999996E-3</v>
      </c>
      <c r="F80" s="58">
        <f t="shared" si="21"/>
        <v>-6.8804999999999995E-3</v>
      </c>
      <c r="G80" s="58">
        <f t="shared" si="22"/>
        <v>-6.9036666666666665E-3</v>
      </c>
      <c r="H80" s="58">
        <f t="shared" si="23"/>
        <v>-6.9268333333333326E-3</v>
      </c>
      <c r="I80" s="58">
        <f t="shared" si="24"/>
        <v>-6.9731666666666666E-3</v>
      </c>
      <c r="J80" s="58">
        <f t="shared" si="25"/>
        <v>-6.9963333333333327E-3</v>
      </c>
      <c r="K80" s="58">
        <f t="shared" si="26"/>
        <v>-7.0194999999999997E-3</v>
      </c>
      <c r="L80" s="62">
        <f t="shared" ca="1" si="27"/>
        <v>0.55638710297533445</v>
      </c>
      <c r="M80" s="61">
        <v>0.66570616614559341</v>
      </c>
      <c r="N80">
        <f t="shared" si="19"/>
        <v>1</v>
      </c>
      <c r="O80" s="68">
        <f t="shared" si="28"/>
        <v>-7.5980253076475407E-3</v>
      </c>
      <c r="P80" s="68">
        <f t="shared" si="29"/>
        <v>-7.0132619047022756E-3</v>
      </c>
      <c r="Q80" s="68">
        <f t="shared" si="35"/>
        <v>-6.9612477571512048E-3</v>
      </c>
      <c r="R80" s="68">
        <f t="shared" si="30"/>
        <v>-6.9432334524089255E-3</v>
      </c>
      <c r="S80" s="68">
        <f t="shared" si="31"/>
        <v>-6.6599103115325322E-3</v>
      </c>
      <c r="T80" s="68">
        <f t="shared" si="36"/>
        <v>-6.9612477571512048E-3</v>
      </c>
      <c r="U80" s="68">
        <f t="shared" si="32"/>
        <v>1.1247757151205268E-5</v>
      </c>
      <c r="V80" s="32">
        <f t="shared" si="37"/>
        <v>1.6183823239144272E-3</v>
      </c>
      <c r="X80" s="56" t="s">
        <v>677</v>
      </c>
      <c r="Y80" s="56" t="s">
        <v>683</v>
      </c>
      <c r="Z80" s="56" t="s">
        <v>697</v>
      </c>
      <c r="AA80" s="68">
        <v>-6.9499999999999996E-3</v>
      </c>
      <c r="AB80" s="68">
        <v>-6.8999999999999999E-3</v>
      </c>
      <c r="AC80" s="68">
        <f t="shared" si="33"/>
        <v>4.9999999999999697E-5</v>
      </c>
      <c r="AD80" s="32">
        <f t="shared" si="34"/>
        <v>7.1942446043165038E-3</v>
      </c>
    </row>
    <row r="81" spans="1:30" x14ac:dyDescent="0.2">
      <c r="A81" s="56" t="s">
        <v>677</v>
      </c>
      <c r="B81" s="56" t="s">
        <v>689</v>
      </c>
      <c r="C81" s="56" t="s">
        <v>692</v>
      </c>
      <c r="D81" s="75">
        <f t="shared" si="20"/>
        <v>5.8177641733144322E-5</v>
      </c>
      <c r="E81" s="58">
        <v>-0.23318</v>
      </c>
      <c r="F81" s="58">
        <f t="shared" si="21"/>
        <v>-0.23335453292519942</v>
      </c>
      <c r="G81" s="58">
        <f t="shared" si="22"/>
        <v>-0.23329635528346629</v>
      </c>
      <c r="H81" s="58">
        <f t="shared" si="23"/>
        <v>-0.23323817764173313</v>
      </c>
      <c r="I81" s="58">
        <f t="shared" si="24"/>
        <v>-0.23312182235826687</v>
      </c>
      <c r="J81" s="58">
        <f t="shared" si="25"/>
        <v>-0.23306364471653371</v>
      </c>
      <c r="K81" s="58">
        <f t="shared" si="26"/>
        <v>-0.23300546707480058</v>
      </c>
      <c r="L81" s="62">
        <f t="shared" ca="1" si="27"/>
        <v>0.92684198472292745</v>
      </c>
      <c r="M81" s="61">
        <v>0.11158471587292151</v>
      </c>
      <c r="N81">
        <f t="shared" si="19"/>
        <v>-2</v>
      </c>
      <c r="O81" s="68">
        <f t="shared" si="28"/>
        <v>-0.23305554943771184</v>
      </c>
      <c r="P81" s="68">
        <f t="shared" si="29"/>
        <v>-0.23325834729677433</v>
      </c>
      <c r="Q81" s="68">
        <f t="shared" si="35"/>
        <v>-0.23324620886388403</v>
      </c>
      <c r="R81" s="68">
        <f t="shared" si="30"/>
        <v>-0.23343420730578088</v>
      </c>
      <c r="S81" s="68">
        <f t="shared" si="31"/>
        <v>-0.23541140489735737</v>
      </c>
      <c r="T81" s="68">
        <f t="shared" si="36"/>
        <v>-0.23325834729677433</v>
      </c>
      <c r="U81" s="68">
        <f t="shared" si="32"/>
        <v>7.8347296774333719E-5</v>
      </c>
      <c r="V81" s="32">
        <f t="shared" si="37"/>
        <v>3.3599492569831769E-4</v>
      </c>
      <c r="X81" s="56" t="s">
        <v>677</v>
      </c>
      <c r="Y81" s="56" t="s">
        <v>689</v>
      </c>
      <c r="Z81" s="56" t="s">
        <v>692</v>
      </c>
      <c r="AA81" s="68">
        <v>-0.23318</v>
      </c>
      <c r="AB81" s="68">
        <v>-0.23308000000000001</v>
      </c>
      <c r="AC81" s="68">
        <f t="shared" si="33"/>
        <v>9.9999999999988987E-5</v>
      </c>
      <c r="AD81" s="32">
        <f t="shared" si="34"/>
        <v>4.2885324641902818E-4</v>
      </c>
    </row>
    <row r="82" spans="1:30" x14ac:dyDescent="0.2">
      <c r="A82" s="56" t="s">
        <v>677</v>
      </c>
      <c r="B82" s="56" t="s">
        <v>689</v>
      </c>
      <c r="C82" s="56" t="s">
        <v>693</v>
      </c>
      <c r="D82" s="75">
        <f t="shared" si="20"/>
        <v>3.6333333333333339E-3</v>
      </c>
      <c r="E82" s="58">
        <v>1.0900000000000001</v>
      </c>
      <c r="F82" s="58">
        <f t="shared" si="21"/>
        <v>1.0791000000000002</v>
      </c>
      <c r="G82" s="58">
        <f t="shared" si="22"/>
        <v>1.0827333333333333</v>
      </c>
      <c r="H82" s="58">
        <f t="shared" si="23"/>
        <v>1.0863666666666667</v>
      </c>
      <c r="I82" s="58">
        <f t="shared" si="24"/>
        <v>1.0936333333333335</v>
      </c>
      <c r="J82" s="58">
        <f t="shared" si="25"/>
        <v>1.0972666666666668</v>
      </c>
      <c r="K82" s="58">
        <f t="shared" si="26"/>
        <v>1.1009</v>
      </c>
      <c r="L82" s="62">
        <f t="shared" ca="1" si="27"/>
        <v>0.9173055884012481</v>
      </c>
      <c r="M82" s="61">
        <v>8.4821587962187417E-2</v>
      </c>
      <c r="N82">
        <f t="shared" si="19"/>
        <v>-2</v>
      </c>
      <c r="O82" s="68">
        <f t="shared" si="28"/>
        <v>1.0932389325374952</v>
      </c>
      <c r="P82" s="68">
        <f t="shared" si="29"/>
        <v>1.0843915018611425</v>
      </c>
      <c r="Q82" s="68">
        <f t="shared" si="35"/>
        <v>1.0855801887965504</v>
      </c>
      <c r="R82" s="68">
        <f t="shared" si="30"/>
        <v>1.0734086222928325</v>
      </c>
      <c r="S82" s="68">
        <f t="shared" si="31"/>
        <v>0.94611010580867705</v>
      </c>
      <c r="T82" s="68">
        <f t="shared" si="36"/>
        <v>1.0843915018611425</v>
      </c>
      <c r="U82" s="68">
        <f t="shared" si="32"/>
        <v>5.6084981388575539E-3</v>
      </c>
      <c r="V82" s="32">
        <f t="shared" si="37"/>
        <v>5.1454111365665627E-3</v>
      </c>
      <c r="X82" s="56" t="s">
        <v>677</v>
      </c>
      <c r="Y82" s="56" t="s">
        <v>689</v>
      </c>
      <c r="Z82" s="56" t="s">
        <v>693</v>
      </c>
      <c r="AA82" s="68">
        <v>1.0900000000000001</v>
      </c>
      <c r="AB82" s="68">
        <v>1.0868199999999999</v>
      </c>
      <c r="AC82" s="68">
        <f t="shared" si="33"/>
        <v>3.1800000000001827E-3</v>
      </c>
      <c r="AD82" s="32">
        <f t="shared" si="34"/>
        <v>2.917431192660718E-3</v>
      </c>
    </row>
    <row r="83" spans="1:30" x14ac:dyDescent="0.2">
      <c r="A83" s="56" t="s">
        <v>689</v>
      </c>
      <c r="B83" s="56" t="s">
        <v>683</v>
      </c>
      <c r="C83" s="56" t="s">
        <v>694</v>
      </c>
      <c r="D83" s="75">
        <f t="shared" si="20"/>
        <v>-1.2240000000000002E-4</v>
      </c>
      <c r="E83" s="58">
        <v>-3.6720000000000003E-2</v>
      </c>
      <c r="F83" s="58">
        <f t="shared" si="21"/>
        <v>-3.6352800000000005E-2</v>
      </c>
      <c r="G83" s="58">
        <f t="shared" si="22"/>
        <v>-3.6475199999999999E-2</v>
      </c>
      <c r="H83" s="58">
        <f t="shared" si="23"/>
        <v>-3.6597600000000001E-2</v>
      </c>
      <c r="I83" s="58">
        <f t="shared" si="24"/>
        <v>-3.6842400000000004E-2</v>
      </c>
      <c r="J83" s="58">
        <f t="shared" si="25"/>
        <v>-3.6964800000000006E-2</v>
      </c>
      <c r="K83" s="58">
        <f t="shared" si="26"/>
        <v>-3.7087200000000001E-2</v>
      </c>
      <c r="L83" s="62">
        <f t="shared" ca="1" si="27"/>
        <v>0.90768868288486937</v>
      </c>
      <c r="M83" s="61">
        <v>0.24414237664262156</v>
      </c>
      <c r="N83">
        <f t="shared" si="19"/>
        <v>1</v>
      </c>
      <c r="O83" s="68">
        <f t="shared" si="28"/>
        <v>-3.7738244610771826E-2</v>
      </c>
      <c r="P83" s="68">
        <f t="shared" si="29"/>
        <v>-3.6674554723333752E-2</v>
      </c>
      <c r="Q83" s="68">
        <f t="shared" si="35"/>
        <v>-3.6628242094641245E-2</v>
      </c>
      <c r="R83" s="68">
        <f t="shared" si="30"/>
        <v>-3.6304562670353618E-2</v>
      </c>
      <c r="S83" s="68">
        <f t="shared" si="31"/>
        <v>-3.2781757897485372E-2</v>
      </c>
      <c r="T83" s="68">
        <f t="shared" si="36"/>
        <v>-3.6628242094641245E-2</v>
      </c>
      <c r="U83" s="68">
        <f t="shared" si="32"/>
        <v>9.1757905358758052E-5</v>
      </c>
      <c r="V83" s="32">
        <f t="shared" si="37"/>
        <v>2.4988536317744566E-3</v>
      </c>
      <c r="X83" s="56" t="s">
        <v>689</v>
      </c>
      <c r="Y83" s="56" t="s">
        <v>683</v>
      </c>
      <c r="Z83" s="56" t="s">
        <v>694</v>
      </c>
      <c r="AA83" s="68">
        <v>-3.6729999999999999E-2</v>
      </c>
      <c r="AB83" s="68">
        <v>-3.6769999999999997E-2</v>
      </c>
      <c r="AC83" s="68">
        <f t="shared" si="33"/>
        <v>3.999999999999837E-5</v>
      </c>
      <c r="AD83" s="32">
        <f t="shared" si="34"/>
        <v>1.0890280424720492E-3</v>
      </c>
    </row>
    <row r="84" spans="1:30" x14ac:dyDescent="0.2">
      <c r="A84" s="56" t="s">
        <v>689</v>
      </c>
      <c r="B84" s="56" t="s">
        <v>683</v>
      </c>
      <c r="C84" s="56" t="s">
        <v>695</v>
      </c>
      <c r="D84" s="75">
        <f t="shared" si="20"/>
        <v>-5.1550000000000001E-4</v>
      </c>
      <c r="E84" s="58">
        <v>-0.15465000000000001</v>
      </c>
      <c r="F84" s="58">
        <f t="shared" si="21"/>
        <v>-0.1531035</v>
      </c>
      <c r="G84" s="58">
        <f t="shared" si="22"/>
        <v>-0.15361900000000001</v>
      </c>
      <c r="H84" s="58">
        <f t="shared" si="23"/>
        <v>-0.15413450000000001</v>
      </c>
      <c r="I84" s="58">
        <f t="shared" si="24"/>
        <v>-0.15516550000000001</v>
      </c>
      <c r="J84" s="58">
        <f t="shared" si="25"/>
        <v>-0.15568100000000001</v>
      </c>
      <c r="K84" s="58">
        <f t="shared" si="26"/>
        <v>-0.15619650000000002</v>
      </c>
      <c r="L84" s="62">
        <f t="shared" ca="1" si="27"/>
        <v>0.55414740741385227</v>
      </c>
      <c r="M84" s="61">
        <v>0.93360800718635417</v>
      </c>
      <c r="N84">
        <f t="shared" si="19"/>
        <v>1</v>
      </c>
      <c r="O84" s="68">
        <f t="shared" si="28"/>
        <v>-0.17550811551070239</v>
      </c>
      <c r="P84" s="68">
        <f t="shared" si="29"/>
        <v>-0.15707390454528747</v>
      </c>
      <c r="Q84" s="68">
        <f t="shared" si="35"/>
        <v>-0.15530492214387509</v>
      </c>
      <c r="R84" s="68">
        <f t="shared" si="30"/>
        <v>-0.15551564553130659</v>
      </c>
      <c r="S84" s="68">
        <f t="shared" si="31"/>
        <v>-0.15463336958995644</v>
      </c>
      <c r="T84" s="68">
        <f t="shared" si="36"/>
        <v>-0.15530492214387509</v>
      </c>
      <c r="U84" s="68">
        <f t="shared" si="32"/>
        <v>6.5492214387508074E-4</v>
      </c>
      <c r="V84" s="32">
        <f t="shared" si="37"/>
        <v>4.2348667563859082E-3</v>
      </c>
      <c r="X84" s="56" t="s">
        <v>689</v>
      </c>
      <c r="Y84" s="56" t="s">
        <v>683</v>
      </c>
      <c r="Z84" s="56" t="s">
        <v>695</v>
      </c>
      <c r="AA84" s="68">
        <v>-0.15465000000000001</v>
      </c>
      <c r="AB84" s="68">
        <v>-0.15495</v>
      </c>
      <c r="AC84" s="68">
        <f t="shared" si="33"/>
        <v>2.9999999999999472E-4</v>
      </c>
      <c r="AD84" s="32">
        <f t="shared" si="34"/>
        <v>1.9398642095053004E-3</v>
      </c>
    </row>
    <row r="85" spans="1:30" x14ac:dyDescent="0.2">
      <c r="A85" s="56" t="s">
        <v>677</v>
      </c>
      <c r="B85" s="56" t="s">
        <v>689</v>
      </c>
      <c r="C85" s="56" t="s">
        <v>696</v>
      </c>
      <c r="D85" s="75">
        <f t="shared" si="20"/>
        <v>-1.2240000000000002E-4</v>
      </c>
      <c r="E85" s="58">
        <v>-3.6720000000000003E-2</v>
      </c>
      <c r="F85" s="58">
        <f t="shared" si="21"/>
        <v>-3.6352800000000005E-2</v>
      </c>
      <c r="G85" s="58">
        <f t="shared" si="22"/>
        <v>-3.6475199999999999E-2</v>
      </c>
      <c r="H85" s="58">
        <f t="shared" si="23"/>
        <v>-3.6597600000000001E-2</v>
      </c>
      <c r="I85" s="58">
        <f t="shared" si="24"/>
        <v>-3.6842400000000004E-2</v>
      </c>
      <c r="J85" s="58">
        <f t="shared" si="25"/>
        <v>-3.6964800000000006E-2</v>
      </c>
      <c r="K85" s="58">
        <f t="shared" si="26"/>
        <v>-3.7087200000000001E-2</v>
      </c>
      <c r="L85" s="62">
        <f t="shared" ca="1" si="27"/>
        <v>7.0754277175061553E-2</v>
      </c>
      <c r="M85" s="61">
        <v>0.17556557718432142</v>
      </c>
      <c r="N85">
        <f t="shared" si="19"/>
        <v>1</v>
      </c>
      <c r="O85" s="68">
        <f t="shared" si="28"/>
        <v>-3.7346925251625175E-2</v>
      </c>
      <c r="P85" s="68">
        <f t="shared" si="29"/>
        <v>-3.6612790188722301E-2</v>
      </c>
      <c r="Q85" s="68">
        <f t="shared" si="35"/>
        <v>-3.6603648481240439E-2</v>
      </c>
      <c r="R85" s="68">
        <f t="shared" si="30"/>
        <v>-3.6242798135742167E-2</v>
      </c>
      <c r="S85" s="68">
        <f t="shared" si="31"/>
        <v>-3.2390438538338728E-2</v>
      </c>
      <c r="T85" s="68">
        <f t="shared" si="36"/>
        <v>-3.6603648481240439E-2</v>
      </c>
      <c r="U85" s="68">
        <f t="shared" si="32"/>
        <v>1.1635151875956373E-4</v>
      </c>
      <c r="V85" s="32">
        <f t="shared" si="37"/>
        <v>3.1686143453040229E-3</v>
      </c>
      <c r="X85" s="56" t="s">
        <v>677</v>
      </c>
      <c r="Y85" s="56" t="s">
        <v>689</v>
      </c>
      <c r="Z85" s="56" t="s">
        <v>696</v>
      </c>
      <c r="AA85" s="68">
        <v>-3.6729999999999999E-2</v>
      </c>
      <c r="AB85" s="68">
        <v>-3.669E-2</v>
      </c>
      <c r="AC85" s="68">
        <f t="shared" si="33"/>
        <v>3.999999999999837E-5</v>
      </c>
      <c r="AD85" s="32">
        <f t="shared" si="34"/>
        <v>1.0890280424720492E-3</v>
      </c>
    </row>
    <row r="86" spans="1:30" x14ac:dyDescent="0.2">
      <c r="A86" s="56" t="s">
        <v>677</v>
      </c>
      <c r="B86" s="56" t="s">
        <v>689</v>
      </c>
      <c r="C86" s="56" t="s">
        <v>697</v>
      </c>
      <c r="D86" s="75">
        <f t="shared" si="20"/>
        <v>-5.1550000000000001E-4</v>
      </c>
      <c r="E86" s="58">
        <v>-0.15465000000000001</v>
      </c>
      <c r="F86" s="58">
        <f t="shared" si="21"/>
        <v>-0.1531035</v>
      </c>
      <c r="G86" s="58">
        <f t="shared" si="22"/>
        <v>-0.15361900000000001</v>
      </c>
      <c r="H86" s="58">
        <f t="shared" si="23"/>
        <v>-0.15413450000000001</v>
      </c>
      <c r="I86" s="58">
        <f t="shared" si="24"/>
        <v>-0.15516550000000001</v>
      </c>
      <c r="J86" s="58">
        <f t="shared" si="25"/>
        <v>-0.15568100000000001</v>
      </c>
      <c r="K86" s="58">
        <f t="shared" si="26"/>
        <v>-0.15619650000000002</v>
      </c>
      <c r="L86" s="62">
        <f t="shared" ca="1" si="27"/>
        <v>0.10082996124031951</v>
      </c>
      <c r="M86" s="61">
        <v>0.44086052722066271</v>
      </c>
      <c r="N86">
        <f t="shared" si="19"/>
        <v>1</v>
      </c>
      <c r="O86" s="68">
        <f t="shared" si="28"/>
        <v>-0.16366609565418425</v>
      </c>
      <c r="P86" s="68">
        <f t="shared" si="29"/>
        <v>-0.1552047998659474</v>
      </c>
      <c r="Q86" s="68">
        <f t="shared" si="35"/>
        <v>-0.1545606756571411</v>
      </c>
      <c r="R86" s="68">
        <f t="shared" si="30"/>
        <v>-0.15364654085196655</v>
      </c>
      <c r="S86" s="68">
        <f t="shared" si="31"/>
        <v>-0.14279134973343832</v>
      </c>
      <c r="T86" s="68">
        <f t="shared" si="36"/>
        <v>-0.1545606756571411</v>
      </c>
      <c r="U86" s="68">
        <f t="shared" si="32"/>
        <v>8.9324342858909667E-5</v>
      </c>
      <c r="V86" s="32">
        <f t="shared" si="37"/>
        <v>5.7759031916527429E-4</v>
      </c>
      <c r="X86" s="56" t="s">
        <v>677</v>
      </c>
      <c r="Y86" s="56" t="s">
        <v>689</v>
      </c>
      <c r="Z86" s="56" t="s">
        <v>697</v>
      </c>
      <c r="AA86" s="68">
        <v>-0.15465000000000001</v>
      </c>
      <c r="AB86" s="68">
        <v>-0.15493999999999999</v>
      </c>
      <c r="AC86" s="68">
        <f t="shared" si="33"/>
        <v>2.8999999999998471E-4</v>
      </c>
      <c r="AD86" s="32">
        <f t="shared" si="34"/>
        <v>1.8752020691883912E-3</v>
      </c>
    </row>
    <row r="87" spans="1:30" x14ac:dyDescent="0.2">
      <c r="A87" s="56" t="s">
        <v>677</v>
      </c>
      <c r="B87" s="56" t="s">
        <v>684</v>
      </c>
      <c r="C87" s="56" t="s">
        <v>692</v>
      </c>
      <c r="D87" s="75">
        <f t="shared" si="20"/>
        <v>5.8177641733144322E-5</v>
      </c>
      <c r="E87" s="58">
        <v>-0.26074999999999998</v>
      </c>
      <c r="F87" s="58">
        <f t="shared" si="21"/>
        <v>-0.2609245329251994</v>
      </c>
      <c r="G87" s="58">
        <f t="shared" si="22"/>
        <v>-0.26086635528346624</v>
      </c>
      <c r="H87" s="58">
        <f t="shared" si="23"/>
        <v>-0.26080817764173314</v>
      </c>
      <c r="I87" s="58">
        <f t="shared" si="24"/>
        <v>-0.26069182235826682</v>
      </c>
      <c r="J87" s="58">
        <f t="shared" si="25"/>
        <v>-0.26063364471653372</v>
      </c>
      <c r="K87" s="58">
        <f t="shared" si="26"/>
        <v>-0.26057546707480056</v>
      </c>
      <c r="L87" s="62">
        <f t="shared" ca="1" si="27"/>
        <v>0.8527758868827886</v>
      </c>
      <c r="M87" s="61">
        <v>0.90256483412849775</v>
      </c>
      <c r="N87">
        <f t="shared" si="19"/>
        <v>1</v>
      </c>
      <c r="O87" s="68">
        <f t="shared" si="28"/>
        <v>-0.25848021806531429</v>
      </c>
      <c r="P87" s="68">
        <f t="shared" si="29"/>
        <v>-0.26048973539141834</v>
      </c>
      <c r="Q87" s="68">
        <f t="shared" si="35"/>
        <v>-0.26068137921859275</v>
      </c>
      <c r="R87" s="68">
        <f t="shared" si="30"/>
        <v>-0.26066559540042455</v>
      </c>
      <c r="S87" s="68">
        <f t="shared" si="31"/>
        <v>-0.26083607352496108</v>
      </c>
      <c r="T87" s="68">
        <f t="shared" si="36"/>
        <v>-0.26068137921859275</v>
      </c>
      <c r="U87" s="68">
        <f t="shared" si="32"/>
        <v>6.8620781407235931E-5</v>
      </c>
      <c r="V87" s="32">
        <f t="shared" si="37"/>
        <v>2.6316694691173897E-4</v>
      </c>
      <c r="X87" s="56" t="s">
        <v>677</v>
      </c>
      <c r="Y87" s="56" t="s">
        <v>684</v>
      </c>
      <c r="Z87" s="56" t="s">
        <v>692</v>
      </c>
      <c r="AA87" s="68">
        <v>-0.26074999999999998</v>
      </c>
      <c r="AB87" s="68">
        <v>-0.26086999999999999</v>
      </c>
      <c r="AC87" s="68">
        <f t="shared" si="33"/>
        <v>1.2000000000000899E-4</v>
      </c>
      <c r="AD87" s="32">
        <f t="shared" si="34"/>
        <v>4.6021093000962222E-4</v>
      </c>
    </row>
    <row r="88" spans="1:30" x14ac:dyDescent="0.2">
      <c r="A88" s="56" t="s">
        <v>677</v>
      </c>
      <c r="B88" s="56" t="s">
        <v>684</v>
      </c>
      <c r="C88" s="56" t="s">
        <v>693</v>
      </c>
      <c r="D88" s="75">
        <f t="shared" si="20"/>
        <v>3.5200000000000001E-3</v>
      </c>
      <c r="E88" s="58">
        <v>1.056</v>
      </c>
      <c r="F88" s="58">
        <f t="shared" si="21"/>
        <v>1.0454400000000001</v>
      </c>
      <c r="G88" s="58">
        <f t="shared" si="22"/>
        <v>1.0489600000000001</v>
      </c>
      <c r="H88" s="58">
        <f t="shared" si="23"/>
        <v>1.0524800000000001</v>
      </c>
      <c r="I88" s="58">
        <f t="shared" si="24"/>
        <v>1.05952</v>
      </c>
      <c r="J88" s="58">
        <f t="shared" si="25"/>
        <v>1.06304</v>
      </c>
      <c r="K88" s="58">
        <f t="shared" si="26"/>
        <v>1.06656</v>
      </c>
      <c r="L88" s="62">
        <f t="shared" ca="1" si="27"/>
        <v>0.13700578771081651</v>
      </c>
      <c r="M88" s="61">
        <v>0.30056297597640746</v>
      </c>
      <c r="N88">
        <f t="shared" si="19"/>
        <v>1</v>
      </c>
      <c r="O88" s="68">
        <f t="shared" si="28"/>
        <v>1.0945416165704869</v>
      </c>
      <c r="P88" s="68">
        <f t="shared" si="29"/>
        <v>1.0561544494145472</v>
      </c>
      <c r="Q88" s="68">
        <f t="shared" si="35"/>
        <v>1.053943104821087</v>
      </c>
      <c r="R88" s="68">
        <f t="shared" si="30"/>
        <v>1.0455141550804781</v>
      </c>
      <c r="S88" s="68">
        <f t="shared" si="31"/>
        <v>0.95200212939100159</v>
      </c>
      <c r="T88" s="68">
        <f t="shared" si="36"/>
        <v>1.053943104821087</v>
      </c>
      <c r="U88" s="68">
        <f t="shared" si="32"/>
        <v>2.0568951789130541E-3</v>
      </c>
      <c r="V88" s="32">
        <f t="shared" si="37"/>
        <v>1.9478174042737253E-3</v>
      </c>
      <c r="X88" s="56" t="s">
        <v>677</v>
      </c>
      <c r="Y88" s="56" t="s">
        <v>684</v>
      </c>
      <c r="Z88" s="56" t="s">
        <v>693</v>
      </c>
      <c r="AA88" s="68">
        <v>1.056</v>
      </c>
      <c r="AB88" s="68">
        <v>1.0528</v>
      </c>
      <c r="AC88" s="68">
        <f t="shared" si="33"/>
        <v>3.2000000000000917E-3</v>
      </c>
      <c r="AD88" s="32">
        <f t="shared" si="34"/>
        <v>3.030303030303117E-3</v>
      </c>
    </row>
    <row r="89" spans="1:30" x14ac:dyDescent="0.2">
      <c r="A89" s="56" t="s">
        <v>684</v>
      </c>
      <c r="B89" s="56" t="s">
        <v>690</v>
      </c>
      <c r="C89" s="56" t="s">
        <v>694</v>
      </c>
      <c r="D89" s="75">
        <f t="shared" si="20"/>
        <v>1.2613333333333333E-4</v>
      </c>
      <c r="E89" s="58">
        <v>3.7839999999999999E-2</v>
      </c>
      <c r="F89" s="58">
        <f t="shared" si="21"/>
        <v>3.7461599999999998E-2</v>
      </c>
      <c r="G89" s="58">
        <f t="shared" si="22"/>
        <v>3.7587733333333331E-2</v>
      </c>
      <c r="H89" s="58">
        <f t="shared" si="23"/>
        <v>3.7713866666666665E-2</v>
      </c>
      <c r="I89" s="58">
        <f t="shared" si="24"/>
        <v>3.7966133333333332E-2</v>
      </c>
      <c r="J89" s="58">
        <f t="shared" si="25"/>
        <v>3.8092266666666666E-2</v>
      </c>
      <c r="K89" s="58">
        <f t="shared" si="26"/>
        <v>3.82184E-2</v>
      </c>
      <c r="L89" s="62">
        <f t="shared" ca="1" si="27"/>
        <v>0.72258404839768642</v>
      </c>
      <c r="M89" s="61">
        <v>4.0314064297712671E-2</v>
      </c>
      <c r="N89">
        <f t="shared" si="19"/>
        <v>-2</v>
      </c>
      <c r="O89" s="68">
        <f t="shared" si="28"/>
        <v>3.7690722019118168E-2</v>
      </c>
      <c r="P89" s="68">
        <f t="shared" si="29"/>
        <v>3.7603988721928508E-2</v>
      </c>
      <c r="Q89" s="68">
        <f t="shared" si="35"/>
        <v>3.7670115091249394E-2</v>
      </c>
      <c r="R89" s="68">
        <f t="shared" si="30"/>
        <v>3.7222711508291033E-2</v>
      </c>
      <c r="S89" s="68">
        <f t="shared" si="31"/>
        <v>3.2583057061853223E-2</v>
      </c>
      <c r="T89" s="68">
        <f t="shared" si="36"/>
        <v>3.7603988721928508E-2</v>
      </c>
      <c r="U89" s="68">
        <f t="shared" si="32"/>
        <v>2.3601127807149069E-4</v>
      </c>
      <c r="V89" s="32">
        <f t="shared" si="37"/>
        <v>6.2370845156313609E-3</v>
      </c>
      <c r="X89" s="56" t="s">
        <v>684</v>
      </c>
      <c r="Y89" s="56" t="s">
        <v>690</v>
      </c>
      <c r="Z89" s="56" t="s">
        <v>694</v>
      </c>
      <c r="AA89" s="68">
        <v>3.7839999999999999E-2</v>
      </c>
      <c r="AB89" s="68">
        <v>3.7929999999999998E-2</v>
      </c>
      <c r="AC89" s="68">
        <f t="shared" si="33"/>
        <v>8.9999999999999802E-5</v>
      </c>
      <c r="AD89" s="32">
        <f t="shared" si="34"/>
        <v>2.3784355179703965E-3</v>
      </c>
    </row>
    <row r="90" spans="1:30" x14ac:dyDescent="0.2">
      <c r="A90" s="56" t="s">
        <v>684</v>
      </c>
      <c r="B90" s="56" t="s">
        <v>681</v>
      </c>
      <c r="C90" s="56" t="s">
        <v>694</v>
      </c>
      <c r="D90" s="75">
        <f t="shared" si="20"/>
        <v>-5.0473333333333331E-4</v>
      </c>
      <c r="E90" s="58">
        <v>-0.15142</v>
      </c>
      <c r="F90" s="58">
        <f t="shared" si="21"/>
        <v>-0.14990580000000001</v>
      </c>
      <c r="G90" s="58">
        <f t="shared" si="22"/>
        <v>-0.15041053333333335</v>
      </c>
      <c r="H90" s="58">
        <f t="shared" si="23"/>
        <v>-0.15091526666666666</v>
      </c>
      <c r="I90" s="58">
        <f t="shared" si="24"/>
        <v>-0.15192473333333334</v>
      </c>
      <c r="J90" s="58">
        <f t="shared" si="25"/>
        <v>-0.15242946666666665</v>
      </c>
      <c r="K90" s="58">
        <f t="shared" si="26"/>
        <v>-0.15293419999999999</v>
      </c>
      <c r="L90" s="62">
        <f t="shared" ca="1" si="27"/>
        <v>0.86345450197856133</v>
      </c>
      <c r="M90" s="61">
        <v>0.13575246783613831</v>
      </c>
      <c r="N90">
        <f t="shared" si="19"/>
        <v>-2</v>
      </c>
      <c r="O90" s="68">
        <f t="shared" si="28"/>
        <v>-0.1530683830116159</v>
      </c>
      <c r="P90" s="68">
        <f t="shared" si="29"/>
        <v>-0.15083003940838233</v>
      </c>
      <c r="Q90" s="68">
        <f t="shared" si="35"/>
        <v>-0.15088133058579692</v>
      </c>
      <c r="R90" s="68">
        <f t="shared" si="30"/>
        <v>-0.14930432599165447</v>
      </c>
      <c r="S90" s="68">
        <f t="shared" si="31"/>
        <v>-0.13262962434805697</v>
      </c>
      <c r="T90" s="68">
        <f t="shared" si="36"/>
        <v>-0.15083003940838233</v>
      </c>
      <c r="U90" s="68">
        <f t="shared" si="32"/>
        <v>5.89960591617672E-4</v>
      </c>
      <c r="V90" s="32">
        <f t="shared" si="37"/>
        <v>3.8961867099304714E-3</v>
      </c>
      <c r="X90" s="56" t="s">
        <v>684</v>
      </c>
      <c r="Y90" s="56" t="s">
        <v>683</v>
      </c>
      <c r="Z90" s="56" t="s">
        <v>694</v>
      </c>
      <c r="AA90" s="68">
        <v>-0.24407000000000001</v>
      </c>
      <c r="AB90" s="68">
        <v>-0.24415999999999999</v>
      </c>
      <c r="AC90" s="68">
        <f t="shared" si="33"/>
        <v>8.9999999999978986E-5</v>
      </c>
      <c r="AD90" s="32">
        <f t="shared" si="34"/>
        <v>3.6874667103691146E-4</v>
      </c>
    </row>
    <row r="91" spans="1:30" x14ac:dyDescent="0.2">
      <c r="A91" s="56" t="s">
        <v>684</v>
      </c>
      <c r="B91" s="56" t="s">
        <v>683</v>
      </c>
      <c r="C91" s="56" t="s">
        <v>694</v>
      </c>
      <c r="D91" s="75">
        <f t="shared" si="20"/>
        <v>-8.1353333333333345E-4</v>
      </c>
      <c r="E91" s="58">
        <v>-0.24406</v>
      </c>
      <c r="F91" s="58">
        <f t="shared" si="21"/>
        <v>-0.24161940000000001</v>
      </c>
      <c r="G91" s="58">
        <f t="shared" si="22"/>
        <v>-0.24243293333333332</v>
      </c>
      <c r="H91" s="58">
        <f t="shared" si="23"/>
        <v>-0.24324646666666666</v>
      </c>
      <c r="I91" s="58">
        <f t="shared" si="24"/>
        <v>-0.24487353333333334</v>
      </c>
      <c r="J91" s="58">
        <f t="shared" si="25"/>
        <v>-0.24568706666666668</v>
      </c>
      <c r="K91" s="58">
        <f t="shared" si="26"/>
        <v>-0.24650059999999999</v>
      </c>
      <c r="L91" s="62">
        <f t="shared" ca="1" si="27"/>
        <v>0.35645117135514115</v>
      </c>
      <c r="M91" s="61">
        <v>0.43631361871437235</v>
      </c>
      <c r="N91">
        <f t="shared" si="19"/>
        <v>1</v>
      </c>
      <c r="O91" s="68">
        <f t="shared" si="28"/>
        <v>-0.2581162486065931</v>
      </c>
      <c r="P91" s="68">
        <f t="shared" si="29"/>
        <v>-0.24490833519213712</v>
      </c>
      <c r="Q91" s="68">
        <f t="shared" si="35"/>
        <v>-0.24390819515366177</v>
      </c>
      <c r="R91" s="68">
        <f t="shared" si="30"/>
        <v>-0.24244917777246577</v>
      </c>
      <c r="S91" s="68">
        <f t="shared" si="31"/>
        <v>-0.22517288947683511</v>
      </c>
      <c r="T91" s="68">
        <f t="shared" si="36"/>
        <v>-0.24390819515366177</v>
      </c>
      <c r="U91" s="68">
        <f t="shared" si="32"/>
        <v>1.5180484633822711E-4</v>
      </c>
      <c r="V91" s="32">
        <f t="shared" si="37"/>
        <v>6.2199805924046184E-4</v>
      </c>
      <c r="X91" s="56" t="s">
        <v>684</v>
      </c>
      <c r="Y91" s="56" t="s">
        <v>691</v>
      </c>
      <c r="Z91" s="56" t="s">
        <v>694</v>
      </c>
      <c r="AA91" s="68">
        <v>7.6920000000000002E-2</v>
      </c>
      <c r="AB91" s="68">
        <v>7.6990000000000003E-2</v>
      </c>
      <c r="AC91" s="68">
        <f t="shared" si="33"/>
        <v>7.0000000000000617E-5</v>
      </c>
      <c r="AD91" s="32">
        <f t="shared" si="34"/>
        <v>9.1003640145606622E-4</v>
      </c>
    </row>
    <row r="92" spans="1:30" x14ac:dyDescent="0.2">
      <c r="A92" s="56" t="s">
        <v>684</v>
      </c>
      <c r="B92" s="56" t="s">
        <v>691</v>
      </c>
      <c r="C92" s="56" t="s">
        <v>694</v>
      </c>
      <c r="D92" s="75">
        <f t="shared" si="20"/>
        <v>2.564E-4</v>
      </c>
      <c r="E92" s="58">
        <v>7.6920000000000002E-2</v>
      </c>
      <c r="F92" s="58">
        <f t="shared" si="21"/>
        <v>7.6150800000000005E-2</v>
      </c>
      <c r="G92" s="58">
        <f t="shared" si="22"/>
        <v>7.6407200000000008E-2</v>
      </c>
      <c r="H92" s="58">
        <f t="shared" si="23"/>
        <v>7.6663599999999998E-2</v>
      </c>
      <c r="I92" s="58">
        <f t="shared" si="24"/>
        <v>7.7176400000000006E-2</v>
      </c>
      <c r="J92" s="58">
        <f t="shared" si="25"/>
        <v>7.7432799999999996E-2</v>
      </c>
      <c r="K92" s="58">
        <f t="shared" si="26"/>
        <v>7.76892E-2</v>
      </c>
      <c r="L92" s="62">
        <f t="shared" ca="1" si="27"/>
        <v>0.75048051756126088</v>
      </c>
      <c r="M92" s="61">
        <v>0.24737639385088084</v>
      </c>
      <c r="N92">
        <f t="shared" si="19"/>
        <v>1</v>
      </c>
      <c r="O92" s="68">
        <f t="shared" si="28"/>
        <v>7.9091646964259521E-2</v>
      </c>
      <c r="P92" s="68">
        <f t="shared" si="29"/>
        <v>7.6830904101422848E-2</v>
      </c>
      <c r="Q92" s="68">
        <f t="shared" si="35"/>
        <v>7.673021771867379E-2</v>
      </c>
      <c r="R92" s="68">
        <f t="shared" si="30"/>
        <v>7.6055855389134452E-2</v>
      </c>
      <c r="S92" s="68">
        <f t="shared" si="31"/>
        <v>6.8708941136753549E-2</v>
      </c>
      <c r="T92" s="68">
        <f t="shared" si="36"/>
        <v>7.673021771867379E-2</v>
      </c>
      <c r="U92" s="68">
        <f t="shared" si="32"/>
        <v>1.8978228132621178E-4</v>
      </c>
      <c r="V92" s="32">
        <f t="shared" si="37"/>
        <v>2.467268347974672E-3</v>
      </c>
      <c r="X92" s="56" t="s">
        <v>684</v>
      </c>
      <c r="Y92" s="56" t="s">
        <v>681</v>
      </c>
      <c r="Z92" s="56" t="s">
        <v>694</v>
      </c>
      <c r="AA92" s="68">
        <v>-0.15143000000000001</v>
      </c>
      <c r="AB92" s="68">
        <v>-0.15112</v>
      </c>
      <c r="AC92" s="68">
        <f t="shared" si="33"/>
        <v>3.1000000000000472E-4</v>
      </c>
      <c r="AD92" s="32">
        <f t="shared" si="34"/>
        <v>2.0471504985802333E-3</v>
      </c>
    </row>
    <row r="93" spans="1:30" x14ac:dyDescent="0.2">
      <c r="A93" s="56" t="s">
        <v>684</v>
      </c>
      <c r="B93" s="56" t="s">
        <v>683</v>
      </c>
      <c r="C93" s="56" t="s">
        <v>695</v>
      </c>
      <c r="D93" s="75">
        <f t="shared" si="20"/>
        <v>3.925666666666667E-4</v>
      </c>
      <c r="E93" s="58">
        <v>0.11777</v>
      </c>
      <c r="F93" s="58">
        <f t="shared" si="21"/>
        <v>0.1165923</v>
      </c>
      <c r="G93" s="58">
        <f t="shared" si="22"/>
        <v>0.11698486666666667</v>
      </c>
      <c r="H93" s="58">
        <f t="shared" si="23"/>
        <v>0.11737743333333334</v>
      </c>
      <c r="I93" s="58">
        <f t="shared" si="24"/>
        <v>0.11816256666666666</v>
      </c>
      <c r="J93" s="58">
        <f t="shared" si="25"/>
        <v>0.11855513333333333</v>
      </c>
      <c r="K93" s="58">
        <f t="shared" si="26"/>
        <v>0.1189477</v>
      </c>
      <c r="L93" s="62">
        <f t="shared" ca="1" si="27"/>
        <v>0.74433033868211262</v>
      </c>
      <c r="M93" s="61">
        <v>0.69489100950070992</v>
      </c>
      <c r="N93">
        <f t="shared" si="19"/>
        <v>1</v>
      </c>
      <c r="O93" s="68">
        <f t="shared" si="28"/>
        <v>0.12928512434947947</v>
      </c>
      <c r="P93" s="68">
        <f t="shared" si="29"/>
        <v>0.11892629806693397</v>
      </c>
      <c r="Q93" s="68">
        <f t="shared" si="35"/>
        <v>0.11799416558442131</v>
      </c>
      <c r="R93" s="68">
        <f t="shared" si="30"/>
        <v>0.11773964327174144</v>
      </c>
      <c r="S93" s="68">
        <f t="shared" si="31"/>
        <v>0.11338846203401676</v>
      </c>
      <c r="T93" s="68">
        <f t="shared" si="36"/>
        <v>0.11799416558442131</v>
      </c>
      <c r="U93" s="68">
        <f t="shared" si="32"/>
        <v>2.2416558442131529E-4</v>
      </c>
      <c r="V93" s="32">
        <f t="shared" si="37"/>
        <v>1.9034183953580309E-3</v>
      </c>
      <c r="X93" s="56" t="s">
        <v>684</v>
      </c>
      <c r="Y93" s="56" t="s">
        <v>681</v>
      </c>
      <c r="Z93" s="56" t="s">
        <v>695</v>
      </c>
      <c r="AA93" s="68">
        <v>2.392E-2</v>
      </c>
      <c r="AB93" s="68">
        <v>2.3959999999999999E-2</v>
      </c>
      <c r="AC93" s="68">
        <f t="shared" si="33"/>
        <v>3.999999999999837E-5</v>
      </c>
      <c r="AD93" s="32">
        <f t="shared" si="34"/>
        <v>1.6722408026755172E-3</v>
      </c>
    </row>
    <row r="94" spans="1:30" x14ac:dyDescent="0.2">
      <c r="A94" s="56" t="s">
        <v>684</v>
      </c>
      <c r="B94" s="56" t="s">
        <v>691</v>
      </c>
      <c r="C94" s="56" t="s">
        <v>695</v>
      </c>
      <c r="D94" s="75">
        <f t="shared" si="20"/>
        <v>-1.8256666666666667E-4</v>
      </c>
      <c r="E94" s="58">
        <v>-5.4769999999999999E-2</v>
      </c>
      <c r="F94" s="58">
        <f t="shared" si="21"/>
        <v>-5.4222300000000001E-2</v>
      </c>
      <c r="G94" s="58">
        <f t="shared" si="22"/>
        <v>-5.4404866666666662E-2</v>
      </c>
      <c r="H94" s="58">
        <f t="shared" si="23"/>
        <v>-5.4587433333333331E-2</v>
      </c>
      <c r="I94" s="58">
        <f t="shared" si="24"/>
        <v>-5.4952566666666668E-2</v>
      </c>
      <c r="J94" s="58">
        <f t="shared" si="25"/>
        <v>-5.5135133333333336E-2</v>
      </c>
      <c r="K94" s="58">
        <f t="shared" si="26"/>
        <v>-5.5317699999999997E-2</v>
      </c>
      <c r="L94" s="62">
        <f t="shared" ca="1" si="27"/>
        <v>0.24175408290610501</v>
      </c>
      <c r="M94" s="61">
        <v>0.73593130647214267</v>
      </c>
      <c r="N94">
        <f t="shared" si="19"/>
        <v>1</v>
      </c>
      <c r="O94" s="68">
        <f t="shared" si="28"/>
        <v>-6.0474517273578554E-2</v>
      </c>
      <c r="P94" s="68">
        <f t="shared" si="29"/>
        <v>-5.5362879952305113E-2</v>
      </c>
      <c r="Q94" s="68">
        <f t="shared" si="35"/>
        <v>-5.4896203317271991E-2</v>
      </c>
      <c r="R94" s="68">
        <f t="shared" si="30"/>
        <v>-5.4811015444088285E-2</v>
      </c>
      <c r="S94" s="68">
        <f t="shared" si="31"/>
        <v>-5.3081631181892727E-2</v>
      </c>
      <c r="T94" s="68">
        <f t="shared" si="36"/>
        <v>-5.4896203317271991E-2</v>
      </c>
      <c r="U94" s="68">
        <f t="shared" si="32"/>
        <v>1.2620331727199174E-4</v>
      </c>
      <c r="V94" s="32">
        <f t="shared" si="37"/>
        <v>2.3042416883693947E-3</v>
      </c>
      <c r="X94" s="56" t="s">
        <v>684</v>
      </c>
      <c r="Y94" s="56" t="s">
        <v>683</v>
      </c>
      <c r="Z94" s="56" t="s">
        <v>695</v>
      </c>
      <c r="AA94" s="68">
        <v>0.11777</v>
      </c>
      <c r="AB94" s="68">
        <v>0.11719</v>
      </c>
      <c r="AC94" s="68">
        <f t="shared" si="33"/>
        <v>5.7999999999999718E-4</v>
      </c>
      <c r="AD94" s="32">
        <f t="shared" si="34"/>
        <v>4.9248535280631504E-3</v>
      </c>
    </row>
    <row r="95" spans="1:30" x14ac:dyDescent="0.2">
      <c r="A95" s="56" t="s">
        <v>684</v>
      </c>
      <c r="B95" s="56" t="s">
        <v>690</v>
      </c>
      <c r="C95" s="56" t="s">
        <v>695</v>
      </c>
      <c r="D95" s="75">
        <f t="shared" si="20"/>
        <v>-1.7306666666666668E-4</v>
      </c>
      <c r="E95" s="58">
        <v>-5.1920000000000001E-2</v>
      </c>
      <c r="F95" s="58">
        <f t="shared" si="21"/>
        <v>-5.1400800000000003E-2</v>
      </c>
      <c r="G95" s="58">
        <f t="shared" si="22"/>
        <v>-5.1573866666666669E-2</v>
      </c>
      <c r="H95" s="58">
        <f t="shared" si="23"/>
        <v>-5.1746933333333335E-2</v>
      </c>
      <c r="I95" s="58">
        <f t="shared" si="24"/>
        <v>-5.2093066666666667E-2</v>
      </c>
      <c r="J95" s="58">
        <f t="shared" si="25"/>
        <v>-5.2266133333333333E-2</v>
      </c>
      <c r="K95" s="58">
        <f t="shared" si="26"/>
        <v>-5.2439199999999998E-2</v>
      </c>
      <c r="L95" s="62">
        <f t="shared" ca="1" si="27"/>
        <v>0.36382321736947432</v>
      </c>
      <c r="M95" s="61">
        <v>0.79268786291311866</v>
      </c>
      <c r="N95">
        <f t="shared" si="19"/>
        <v>1</v>
      </c>
      <c r="O95" s="68">
        <f t="shared" si="28"/>
        <v>-5.7785611475128021E-2</v>
      </c>
      <c r="P95" s="68">
        <f t="shared" si="29"/>
        <v>-5.2554307624293577E-2</v>
      </c>
      <c r="Q95" s="68">
        <f t="shared" si="35"/>
        <v>-5.206841638678044E-2</v>
      </c>
      <c r="R95" s="68">
        <f t="shared" si="30"/>
        <v>-5.2031159819535176E-2</v>
      </c>
      <c r="S95" s="68">
        <f t="shared" si="31"/>
        <v>-5.077742002213663E-2</v>
      </c>
      <c r="T95" s="68">
        <f t="shared" si="36"/>
        <v>-5.206841638678044E-2</v>
      </c>
      <c r="U95" s="68">
        <f t="shared" si="32"/>
        <v>1.4841638678043945E-4</v>
      </c>
      <c r="V95" s="32">
        <f t="shared" si="37"/>
        <v>2.8585590674198662E-3</v>
      </c>
      <c r="X95" s="56" t="s">
        <v>684</v>
      </c>
      <c r="Y95" s="56" t="s">
        <v>690</v>
      </c>
      <c r="Z95" s="56" t="s">
        <v>695</v>
      </c>
      <c r="AA95" s="68">
        <v>-5.1929999999999997E-2</v>
      </c>
      <c r="AB95" s="68">
        <v>-5.21E-2</v>
      </c>
      <c r="AC95" s="68">
        <f t="shared" si="33"/>
        <v>1.7000000000000348E-4</v>
      </c>
      <c r="AD95" s="32">
        <f t="shared" si="34"/>
        <v>3.2736375890622662E-3</v>
      </c>
    </row>
    <row r="96" spans="1:30" x14ac:dyDescent="0.2">
      <c r="A96" s="56" t="s">
        <v>684</v>
      </c>
      <c r="B96" s="56" t="s">
        <v>681</v>
      </c>
      <c r="C96" s="56" t="s">
        <v>695</v>
      </c>
      <c r="D96" s="75">
        <f t="shared" si="20"/>
        <v>7.9699999999999999E-5</v>
      </c>
      <c r="E96" s="58">
        <v>2.3910000000000001E-2</v>
      </c>
      <c r="F96" s="58">
        <f t="shared" si="21"/>
        <v>2.3670900000000002E-2</v>
      </c>
      <c r="G96" s="58">
        <f t="shared" si="22"/>
        <v>2.37506E-2</v>
      </c>
      <c r="H96" s="58">
        <f t="shared" si="23"/>
        <v>2.3830300000000002E-2</v>
      </c>
      <c r="I96" s="58">
        <f t="shared" si="24"/>
        <v>2.3989699999999999E-2</v>
      </c>
      <c r="J96" s="58">
        <f t="shared" si="25"/>
        <v>2.4069400000000001E-2</v>
      </c>
      <c r="K96" s="58">
        <f t="shared" si="26"/>
        <v>2.41491E-2</v>
      </c>
      <c r="L96" s="62">
        <f t="shared" ca="1" si="27"/>
        <v>0.49042377559483263</v>
      </c>
      <c r="M96" s="61">
        <v>0.19882866973833124</v>
      </c>
      <c r="N96">
        <f t="shared" si="19"/>
        <v>1</v>
      </c>
      <c r="O96" s="68">
        <f t="shared" si="28"/>
        <v>2.4404655243736351E-2</v>
      </c>
      <c r="P96" s="68">
        <f t="shared" si="29"/>
        <v>2.38538338850489E-2</v>
      </c>
      <c r="Q96" s="68">
        <f t="shared" si="35"/>
        <v>2.3839670802748743E-2</v>
      </c>
      <c r="R96" s="68">
        <f t="shared" si="30"/>
        <v>2.3612915857087149E-2</v>
      </c>
      <c r="S96" s="68">
        <f t="shared" si="31"/>
        <v>2.1177269695950882E-2</v>
      </c>
      <c r="T96" s="68">
        <f t="shared" si="36"/>
        <v>2.3839670802748743E-2</v>
      </c>
      <c r="U96" s="68">
        <f t="shared" si="32"/>
        <v>7.0329197251257913E-5</v>
      </c>
      <c r="V96" s="32">
        <f t="shared" si="37"/>
        <v>2.9414135195005402E-3</v>
      </c>
      <c r="X96" s="56" t="s">
        <v>684</v>
      </c>
      <c r="Y96" s="56" t="s">
        <v>691</v>
      </c>
      <c r="Z96" s="56" t="s">
        <v>695</v>
      </c>
      <c r="AA96" s="68">
        <v>-5.4769999999999999E-2</v>
      </c>
      <c r="AB96" s="68">
        <v>-5.4850000000000003E-2</v>
      </c>
      <c r="AC96" s="68">
        <f t="shared" si="33"/>
        <v>8.0000000000003679E-5</v>
      </c>
      <c r="AD96" s="32">
        <f t="shared" si="34"/>
        <v>1.4606536425050881E-3</v>
      </c>
    </row>
    <row r="97" spans="1:30" x14ac:dyDescent="0.2">
      <c r="A97" s="56" t="s">
        <v>677</v>
      </c>
      <c r="B97" s="56" t="s">
        <v>684</v>
      </c>
      <c r="C97" s="56" t="s">
        <v>696</v>
      </c>
      <c r="D97" s="75">
        <f t="shared" si="20"/>
        <v>-7.6333333333333331E-4</v>
      </c>
      <c r="E97" s="58">
        <v>-0.22900000000000001</v>
      </c>
      <c r="F97" s="58">
        <f t="shared" si="21"/>
        <v>-0.22671000000000002</v>
      </c>
      <c r="G97" s="58">
        <f t="shared" si="22"/>
        <v>-0.22747333333333333</v>
      </c>
      <c r="H97" s="58">
        <f t="shared" si="23"/>
        <v>-0.22823666666666667</v>
      </c>
      <c r="I97" s="58">
        <f t="shared" si="24"/>
        <v>-0.22976333333333335</v>
      </c>
      <c r="J97" s="58">
        <f t="shared" si="25"/>
        <v>-0.23052666666666669</v>
      </c>
      <c r="K97" s="58">
        <f t="shared" si="26"/>
        <v>-0.23129</v>
      </c>
      <c r="L97" s="62">
        <f t="shared" ca="1" si="27"/>
        <v>0.47720780766800974</v>
      </c>
      <c r="M97" s="61">
        <v>0.90769250015113667</v>
      </c>
      <c r="N97">
        <f t="shared" si="19"/>
        <v>1</v>
      </c>
      <c r="O97" s="68">
        <f t="shared" si="28"/>
        <v>-0.25896368026955768</v>
      </c>
      <c r="P97" s="68">
        <f t="shared" si="29"/>
        <v>-0.23244366403077291</v>
      </c>
      <c r="Q97" s="68">
        <f t="shared" si="35"/>
        <v>-0.22991182324967879</v>
      </c>
      <c r="R97" s="68">
        <f t="shared" si="30"/>
        <v>-0.23013625171779767</v>
      </c>
      <c r="S97" s="68">
        <f t="shared" si="31"/>
        <v>-0.22805312859900714</v>
      </c>
      <c r="T97" s="68">
        <f t="shared" si="36"/>
        <v>-0.22991182324967879</v>
      </c>
      <c r="U97" s="68">
        <f t="shared" si="32"/>
        <v>9.118232496787837E-4</v>
      </c>
      <c r="V97" s="32">
        <f t="shared" si="37"/>
        <v>3.9817609156278765E-3</v>
      </c>
      <c r="X97" s="56" t="s">
        <v>677</v>
      </c>
      <c r="Y97" s="56" t="s">
        <v>684</v>
      </c>
      <c r="Z97" s="56" t="s">
        <v>696</v>
      </c>
      <c r="AA97" s="68">
        <v>-0.22900000000000001</v>
      </c>
      <c r="AB97" s="68">
        <v>-0.22916</v>
      </c>
      <c r="AC97" s="68">
        <f t="shared" si="33"/>
        <v>1.5999999999999348E-4</v>
      </c>
      <c r="AD97" s="32">
        <f t="shared" si="34"/>
        <v>6.9868995633184927E-4</v>
      </c>
    </row>
    <row r="98" spans="1:30" x14ac:dyDescent="0.2">
      <c r="A98" s="56" t="s">
        <v>677</v>
      </c>
      <c r="B98" s="56" t="s">
        <v>684</v>
      </c>
      <c r="C98" s="56" t="s">
        <v>697</v>
      </c>
      <c r="D98" s="75">
        <f t="shared" si="20"/>
        <v>7.6283333333333335E-4</v>
      </c>
      <c r="E98" s="58">
        <v>0.22885</v>
      </c>
      <c r="F98" s="58">
        <f t="shared" si="21"/>
        <v>0.2265615</v>
      </c>
      <c r="G98" s="58">
        <f t="shared" si="22"/>
        <v>0.22732433333333332</v>
      </c>
      <c r="H98" s="58">
        <f t="shared" si="23"/>
        <v>0.22808716666666667</v>
      </c>
      <c r="I98" s="58">
        <f t="shared" si="24"/>
        <v>0.22961283333333332</v>
      </c>
      <c r="J98" s="58">
        <f t="shared" si="25"/>
        <v>0.23037566666666667</v>
      </c>
      <c r="K98" s="58">
        <f t="shared" si="26"/>
        <v>0.2311385</v>
      </c>
      <c r="L98" s="62">
        <f t="shared" ca="1" si="27"/>
        <v>0.13737407188664286</v>
      </c>
      <c r="M98" s="61">
        <v>0.65937098431325492</v>
      </c>
      <c r="N98">
        <f t="shared" si="19"/>
        <v>1</v>
      </c>
      <c r="O98" s="68">
        <f t="shared" si="28"/>
        <v>0.24996291449263186</v>
      </c>
      <c r="P98" s="68">
        <f t="shared" si="29"/>
        <v>0.23089753102183203</v>
      </c>
      <c r="Q98" s="68">
        <f t="shared" si="35"/>
        <v>0.22920620714679255</v>
      </c>
      <c r="R98" s="68">
        <f t="shared" si="30"/>
        <v>0.22859163011430186</v>
      </c>
      <c r="S98" s="68">
        <f t="shared" si="31"/>
        <v>0.21907260990832783</v>
      </c>
      <c r="T98" s="68">
        <f t="shared" si="36"/>
        <v>0.22920620714679255</v>
      </c>
      <c r="U98" s="68">
        <f t="shared" si="32"/>
        <v>3.5620714679254761E-4</v>
      </c>
      <c r="V98" s="32">
        <f t="shared" si="37"/>
        <v>1.5565092715427032E-3</v>
      </c>
      <c r="X98" s="56" t="s">
        <v>677</v>
      </c>
      <c r="Y98" s="56" t="s">
        <v>684</v>
      </c>
      <c r="Z98" s="56" t="s">
        <v>697</v>
      </c>
      <c r="AA98" s="68">
        <v>0.22885</v>
      </c>
      <c r="AB98" s="68">
        <v>0.22756000000000001</v>
      </c>
      <c r="AC98" s="68">
        <f t="shared" si="33"/>
        <v>1.2899999999999856E-3</v>
      </c>
      <c r="AD98" s="32">
        <f t="shared" si="34"/>
        <v>5.6368800524360307E-3</v>
      </c>
    </row>
    <row r="99" spans="1:30" x14ac:dyDescent="0.2">
      <c r="A99" s="56" t="s">
        <v>677</v>
      </c>
      <c r="B99" s="56" t="s">
        <v>690</v>
      </c>
      <c r="C99" s="56" t="s">
        <v>692</v>
      </c>
      <c r="D99" s="75">
        <f t="shared" si="20"/>
        <v>5.8177641733144322E-5</v>
      </c>
      <c r="E99" s="58">
        <v>-0.26354</v>
      </c>
      <c r="F99" s="58">
        <f t="shared" si="21"/>
        <v>-0.26371453292519942</v>
      </c>
      <c r="G99" s="58">
        <f t="shared" si="22"/>
        <v>-0.26365635528346626</v>
      </c>
      <c r="H99" s="58">
        <f t="shared" si="23"/>
        <v>-0.26359817764173316</v>
      </c>
      <c r="I99" s="58">
        <f t="shared" si="24"/>
        <v>-0.26348182235826684</v>
      </c>
      <c r="J99" s="58">
        <f t="shared" si="25"/>
        <v>-0.26342364471653373</v>
      </c>
      <c r="K99" s="58">
        <f t="shared" si="26"/>
        <v>-0.26336546707480057</v>
      </c>
      <c r="L99" s="62">
        <f t="shared" ca="1" si="27"/>
        <v>6.9112008799353752E-2</v>
      </c>
      <c r="M99" s="61">
        <v>0.89376394047652319</v>
      </c>
      <c r="N99">
        <f t="shared" si="19"/>
        <v>1</v>
      </c>
      <c r="O99" s="68">
        <f t="shared" si="28"/>
        <v>-0.26129408823957145</v>
      </c>
      <c r="P99" s="68">
        <f t="shared" si="29"/>
        <v>-0.26328350297962894</v>
      </c>
      <c r="Q99" s="68">
        <f t="shared" si="35"/>
        <v>-0.26347287940973785</v>
      </c>
      <c r="R99" s="68">
        <f t="shared" si="30"/>
        <v>-0.26345936298863515</v>
      </c>
      <c r="S99" s="68">
        <f t="shared" si="31"/>
        <v>-0.26364994369921829</v>
      </c>
      <c r="T99" s="68">
        <f t="shared" si="36"/>
        <v>-0.26347287940973785</v>
      </c>
      <c r="U99" s="68">
        <f t="shared" si="32"/>
        <v>6.7120590262148561E-5</v>
      </c>
      <c r="V99" s="32">
        <f t="shared" si="37"/>
        <v>2.5468843538798119E-4</v>
      </c>
      <c r="X99" s="56" t="s">
        <v>677</v>
      </c>
      <c r="Y99" s="56" t="s">
        <v>690</v>
      </c>
      <c r="Z99" s="56" t="s">
        <v>692</v>
      </c>
      <c r="AA99" s="68">
        <v>-0.26354</v>
      </c>
      <c r="AB99" s="68">
        <v>-0.26352999999999999</v>
      </c>
      <c r="AC99" s="68">
        <f t="shared" si="33"/>
        <v>1.0000000000010001E-5</v>
      </c>
      <c r="AD99" s="32">
        <f t="shared" si="34"/>
        <v>3.7944903999430829E-5</v>
      </c>
    </row>
    <row r="100" spans="1:30" x14ac:dyDescent="0.2">
      <c r="A100" s="56" t="s">
        <v>677</v>
      </c>
      <c r="B100" s="56" t="s">
        <v>690</v>
      </c>
      <c r="C100" s="56" t="s">
        <v>693</v>
      </c>
      <c r="D100" s="75">
        <f t="shared" si="20"/>
        <v>3.5033333333333336E-3</v>
      </c>
      <c r="E100" s="58">
        <v>1.0509999999999999</v>
      </c>
      <c r="F100" s="58">
        <f t="shared" si="21"/>
        <v>1.0404899999999999</v>
      </c>
      <c r="G100" s="58">
        <f t="shared" si="22"/>
        <v>1.0439933333333333</v>
      </c>
      <c r="H100" s="58">
        <f t="shared" si="23"/>
        <v>1.0474966666666665</v>
      </c>
      <c r="I100" s="58">
        <f t="shared" si="24"/>
        <v>1.0545033333333333</v>
      </c>
      <c r="J100" s="58">
        <f t="shared" si="25"/>
        <v>1.0580066666666665</v>
      </c>
      <c r="K100" s="58">
        <f t="shared" si="26"/>
        <v>1.06151</v>
      </c>
      <c r="L100" s="62">
        <f t="shared" ca="1" si="27"/>
        <v>0.30551466038435915</v>
      </c>
      <c r="M100" s="61">
        <v>0.86698641993423653</v>
      </c>
      <c r="N100">
        <f t="shared" si="19"/>
        <v>1</v>
      </c>
      <c r="O100" s="68">
        <f t="shared" si="28"/>
        <v>1.1818705559208857</v>
      </c>
      <c r="P100" s="68">
        <f t="shared" si="29"/>
        <v>1.0657554115121621</v>
      </c>
      <c r="Q100" s="68">
        <f t="shared" si="35"/>
        <v>1.0547669960674957</v>
      </c>
      <c r="R100" s="68">
        <f t="shared" si="30"/>
        <v>1.0551654973595999</v>
      </c>
      <c r="S100" s="68">
        <f t="shared" si="31"/>
        <v>1.0400059716162984</v>
      </c>
      <c r="T100" s="68">
        <f t="shared" si="36"/>
        <v>1.0547669960674957</v>
      </c>
      <c r="U100" s="68">
        <f t="shared" si="32"/>
        <v>3.7669960674957537E-3</v>
      </c>
      <c r="V100" s="32">
        <f t="shared" si="37"/>
        <v>3.5842017768751228E-3</v>
      </c>
      <c r="X100" s="56" t="s">
        <v>677</v>
      </c>
      <c r="Y100" s="56" t="s">
        <v>690</v>
      </c>
      <c r="Z100" s="56" t="s">
        <v>693</v>
      </c>
      <c r="AA100" s="68">
        <v>1.0509999999999999</v>
      </c>
      <c r="AB100" s="68">
        <v>1.0549500000000001</v>
      </c>
      <c r="AC100" s="68">
        <f t="shared" si="33"/>
        <v>3.9500000000001201E-3</v>
      </c>
      <c r="AD100" s="32">
        <f t="shared" si="34"/>
        <v>3.7583254043768986E-3</v>
      </c>
    </row>
    <row r="101" spans="1:30" x14ac:dyDescent="0.2">
      <c r="A101" s="56" t="s">
        <v>690</v>
      </c>
      <c r="B101" s="56" t="s">
        <v>684</v>
      </c>
      <c r="C101" s="56" t="s">
        <v>694</v>
      </c>
      <c r="D101" s="75">
        <f t="shared" si="20"/>
        <v>-1.261E-4</v>
      </c>
      <c r="E101" s="58">
        <v>-3.7830000000000003E-2</v>
      </c>
      <c r="F101" s="58">
        <f t="shared" si="21"/>
        <v>-3.7451700000000004E-2</v>
      </c>
      <c r="G101" s="58">
        <f t="shared" si="22"/>
        <v>-3.7577800000000001E-2</v>
      </c>
      <c r="H101" s="58">
        <f t="shared" si="23"/>
        <v>-3.7703900000000005E-2</v>
      </c>
      <c r="I101" s="58">
        <f t="shared" si="24"/>
        <v>-3.79561E-2</v>
      </c>
      <c r="J101" s="58">
        <f t="shared" si="25"/>
        <v>-3.8082200000000004E-2</v>
      </c>
      <c r="K101" s="58">
        <f t="shared" si="26"/>
        <v>-3.8208300000000001E-2</v>
      </c>
      <c r="L101" s="62">
        <f t="shared" ca="1" si="27"/>
        <v>0.77471425421917717</v>
      </c>
      <c r="M101" s="61">
        <v>0.88495717413695729</v>
      </c>
      <c r="N101">
        <f t="shared" si="19"/>
        <v>1</v>
      </c>
      <c r="O101" s="68">
        <f t="shared" si="28"/>
        <v>-4.2646239144926219E-2</v>
      </c>
      <c r="P101" s="68">
        <f t="shared" si="29"/>
        <v>-3.8377785427951977E-2</v>
      </c>
      <c r="Q101" s="68">
        <f t="shared" si="35"/>
        <v>-3.7972230001929883E-2</v>
      </c>
      <c r="R101" s="68">
        <f t="shared" si="30"/>
        <v>-3.7996608974677486E-2</v>
      </c>
      <c r="S101" s="68">
        <f t="shared" si="31"/>
        <v>-3.7539923993411224E-2</v>
      </c>
      <c r="T101" s="68">
        <f t="shared" si="36"/>
        <v>-3.7972230001929883E-2</v>
      </c>
      <c r="U101" s="68">
        <f t="shared" si="32"/>
        <v>1.4223000192988E-4</v>
      </c>
      <c r="V101" s="32">
        <f t="shared" si="37"/>
        <v>3.7597145633063702E-3</v>
      </c>
      <c r="X101" s="56" t="s">
        <v>690</v>
      </c>
      <c r="Y101" s="56" t="s">
        <v>687</v>
      </c>
      <c r="Z101" s="56" t="s">
        <v>694</v>
      </c>
      <c r="AA101" s="68">
        <v>-3.1119999999999998E-2</v>
      </c>
      <c r="AB101" s="68">
        <v>-3.099E-2</v>
      </c>
      <c r="AC101" s="68">
        <f t="shared" si="33"/>
        <v>1.2999999999999817E-4</v>
      </c>
      <c r="AD101" s="32">
        <f t="shared" si="34"/>
        <v>4.1773778920307899E-3</v>
      </c>
    </row>
    <row r="102" spans="1:30" x14ac:dyDescent="0.2">
      <c r="A102" s="56" t="s">
        <v>690</v>
      </c>
      <c r="B102" s="56" t="s">
        <v>687</v>
      </c>
      <c r="C102" s="56" t="s">
        <v>694</v>
      </c>
      <c r="D102" s="75">
        <f t="shared" si="20"/>
        <v>-1.0369999999999999E-4</v>
      </c>
      <c r="E102" s="58">
        <v>-3.1109999999999999E-2</v>
      </c>
      <c r="F102" s="58">
        <f t="shared" si="21"/>
        <v>-3.0798899999999997E-2</v>
      </c>
      <c r="G102" s="58">
        <f t="shared" si="22"/>
        <v>-3.0902599999999999E-2</v>
      </c>
      <c r="H102" s="58">
        <f t="shared" si="23"/>
        <v>-3.1006299999999997E-2</v>
      </c>
      <c r="I102" s="58">
        <f t="shared" si="24"/>
        <v>-3.12137E-2</v>
      </c>
      <c r="J102" s="58">
        <f t="shared" si="25"/>
        <v>-3.1317400000000002E-2</v>
      </c>
      <c r="K102" s="58">
        <f t="shared" si="26"/>
        <v>-3.14211E-2</v>
      </c>
      <c r="L102" s="62">
        <f t="shared" ca="1" si="27"/>
        <v>0.67209806837385921</v>
      </c>
      <c r="M102" s="61">
        <v>0.37573419905756378</v>
      </c>
      <c r="N102">
        <f t="shared" si="19"/>
        <v>1</v>
      </c>
      <c r="O102" s="68">
        <f t="shared" si="28"/>
        <v>-3.2608859973998594E-2</v>
      </c>
      <c r="P102" s="68">
        <f t="shared" si="29"/>
        <v>-3.1171910349096898E-2</v>
      </c>
      <c r="Q102" s="68">
        <f t="shared" si="35"/>
        <v>-3.1072243294586195E-2</v>
      </c>
      <c r="R102" s="68">
        <f t="shared" si="30"/>
        <v>-3.085844485976651E-2</v>
      </c>
      <c r="S102" s="68">
        <f t="shared" si="31"/>
        <v>-2.8409614286352948E-2</v>
      </c>
      <c r="T102" s="68">
        <f t="shared" si="36"/>
        <v>-3.1072243294586195E-2</v>
      </c>
      <c r="U102" s="68">
        <f t="shared" si="32"/>
        <v>3.775670541380366E-5</v>
      </c>
      <c r="V102" s="32">
        <f t="shared" si="37"/>
        <v>1.2136517330055821E-3</v>
      </c>
      <c r="X102" s="56" t="s">
        <v>690</v>
      </c>
      <c r="Y102" s="56" t="s">
        <v>684</v>
      </c>
      <c r="Z102" s="56" t="s">
        <v>694</v>
      </c>
      <c r="AA102" s="68">
        <v>-3.7839999999999999E-2</v>
      </c>
      <c r="AB102" s="68">
        <v>-3.7780000000000001E-2</v>
      </c>
      <c r="AC102" s="68">
        <f t="shared" si="33"/>
        <v>5.9999999999997555E-5</v>
      </c>
      <c r="AD102" s="32">
        <f t="shared" si="34"/>
        <v>1.58562367864687E-3</v>
      </c>
    </row>
    <row r="103" spans="1:30" x14ac:dyDescent="0.2">
      <c r="A103" s="56" t="s">
        <v>690</v>
      </c>
      <c r="B103" s="56" t="s">
        <v>687</v>
      </c>
      <c r="C103" s="56" t="s">
        <v>695</v>
      </c>
      <c r="D103" s="75">
        <f t="shared" si="20"/>
        <v>8.1799999999999996E-5</v>
      </c>
      <c r="E103" s="58">
        <v>2.4539999999999999E-2</v>
      </c>
      <c r="F103" s="58">
        <f t="shared" si="21"/>
        <v>2.42946E-2</v>
      </c>
      <c r="G103" s="58">
        <f t="shared" si="22"/>
        <v>2.4376399999999999E-2</v>
      </c>
      <c r="H103" s="58">
        <f t="shared" si="23"/>
        <v>2.4458199999999999E-2</v>
      </c>
      <c r="I103" s="58">
        <f t="shared" si="24"/>
        <v>2.4621799999999999E-2</v>
      </c>
      <c r="J103" s="58">
        <f t="shared" si="25"/>
        <v>2.4703599999999999E-2</v>
      </c>
      <c r="K103" s="58">
        <f t="shared" si="26"/>
        <v>2.4785399999999999E-2</v>
      </c>
      <c r="L103" s="62">
        <f t="shared" ca="1" si="27"/>
        <v>0.15103604406225546</v>
      </c>
      <c r="M103" s="61">
        <v>0.2968959443338639</v>
      </c>
      <c r="N103">
        <f t="shared" si="19"/>
        <v>1</v>
      </c>
      <c r="O103" s="68">
        <f t="shared" si="28"/>
        <v>2.542167031452261E-2</v>
      </c>
      <c r="P103" s="68">
        <f t="shared" si="29"/>
        <v>2.4541381959135466E-2</v>
      </c>
      <c r="Q103" s="68">
        <f t="shared" si="35"/>
        <v>2.4491321676667184E-2</v>
      </c>
      <c r="R103" s="68">
        <f t="shared" si="30"/>
        <v>2.4294116028303975E-2</v>
      </c>
      <c r="S103" s="68">
        <f t="shared" si="31"/>
        <v>2.2109247004499316E-2</v>
      </c>
      <c r="T103" s="68">
        <f t="shared" si="36"/>
        <v>2.4491321676667184E-2</v>
      </c>
      <c r="U103" s="68">
        <f t="shared" si="32"/>
        <v>4.8678323332815299E-5</v>
      </c>
      <c r="V103" s="32">
        <f t="shared" si="37"/>
        <v>1.9836317576534352E-3</v>
      </c>
      <c r="X103" s="56" t="s">
        <v>690</v>
      </c>
      <c r="Y103" s="56" t="s">
        <v>687</v>
      </c>
      <c r="Z103" s="56" t="s">
        <v>695</v>
      </c>
      <c r="AA103" s="68">
        <v>2.4549999999999999E-2</v>
      </c>
      <c r="AB103" s="68">
        <v>2.4490000000000001E-2</v>
      </c>
      <c r="AC103" s="68">
        <f t="shared" si="33"/>
        <v>5.9999999999997555E-5</v>
      </c>
      <c r="AD103" s="32">
        <f t="shared" si="34"/>
        <v>2.4439918533603893E-3</v>
      </c>
    </row>
    <row r="104" spans="1:30" x14ac:dyDescent="0.2">
      <c r="A104" s="56" t="s">
        <v>690</v>
      </c>
      <c r="B104" s="56" t="s">
        <v>684</v>
      </c>
      <c r="C104" s="56" t="s">
        <v>695</v>
      </c>
      <c r="D104" s="75">
        <f t="shared" si="20"/>
        <v>1.7306666666666668E-4</v>
      </c>
      <c r="E104" s="58">
        <v>5.1920000000000001E-2</v>
      </c>
      <c r="F104" s="58">
        <f t="shared" si="21"/>
        <v>5.1400800000000003E-2</v>
      </c>
      <c r="G104" s="58">
        <f t="shared" si="22"/>
        <v>5.1573866666666669E-2</v>
      </c>
      <c r="H104" s="58">
        <f t="shared" si="23"/>
        <v>5.1746933333333335E-2</v>
      </c>
      <c r="I104" s="58">
        <f t="shared" si="24"/>
        <v>5.2093066666666667E-2</v>
      </c>
      <c r="J104" s="58">
        <f t="shared" si="25"/>
        <v>5.2266133333333333E-2</v>
      </c>
      <c r="K104" s="58">
        <f t="shared" si="26"/>
        <v>5.2439199999999998E-2</v>
      </c>
      <c r="L104" s="62">
        <f t="shared" ca="1" si="27"/>
        <v>0.94690126626464621</v>
      </c>
      <c r="M104" s="61">
        <v>2.6396302877398359E-2</v>
      </c>
      <c r="N104">
        <f t="shared" si="19"/>
        <v>-2</v>
      </c>
      <c r="O104" s="68">
        <f t="shared" si="28"/>
        <v>5.16028829907373E-2</v>
      </c>
      <c r="P104" s="68">
        <f t="shared" si="29"/>
        <v>5.157844650589636E-2</v>
      </c>
      <c r="Q104" s="68">
        <f t="shared" si="35"/>
        <v>5.167984467277463E-2</v>
      </c>
      <c r="R104" s="68">
        <f t="shared" si="30"/>
        <v>5.1055298701137966E-2</v>
      </c>
      <c r="S104" s="68">
        <f t="shared" si="31"/>
        <v>4.4594691537745909E-2</v>
      </c>
      <c r="T104" s="68">
        <f t="shared" si="36"/>
        <v>5.157844650589636E-2</v>
      </c>
      <c r="U104" s="68">
        <f t="shared" si="32"/>
        <v>3.4155349410364133E-4</v>
      </c>
      <c r="V104" s="32">
        <f t="shared" si="37"/>
        <v>6.5784571283444013E-3</v>
      </c>
      <c r="X104" s="56" t="s">
        <v>690</v>
      </c>
      <c r="Y104" s="56" t="s">
        <v>684</v>
      </c>
      <c r="Z104" s="56" t="s">
        <v>695</v>
      </c>
      <c r="AA104" s="68">
        <v>5.1929999999999997E-2</v>
      </c>
      <c r="AB104" s="68">
        <v>5.1950000000000003E-2</v>
      </c>
      <c r="AC104" s="68">
        <f t="shared" si="33"/>
        <v>2.0000000000006124E-5</v>
      </c>
      <c r="AD104" s="32">
        <f t="shared" si="34"/>
        <v>3.851338340074355E-4</v>
      </c>
    </row>
    <row r="105" spans="1:30" x14ac:dyDescent="0.2">
      <c r="A105" s="56" t="s">
        <v>677</v>
      </c>
      <c r="B105" s="56" t="s">
        <v>690</v>
      </c>
      <c r="C105" s="56" t="s">
        <v>696</v>
      </c>
      <c r="D105" s="75">
        <f t="shared" si="20"/>
        <v>-2.2980000000000003E-4</v>
      </c>
      <c r="E105" s="58">
        <v>-6.8940000000000001E-2</v>
      </c>
      <c r="F105" s="58">
        <f t="shared" si="21"/>
        <v>-6.8250599999999995E-2</v>
      </c>
      <c r="G105" s="58">
        <f t="shared" si="22"/>
        <v>-6.8480399999999997E-2</v>
      </c>
      <c r="H105" s="58">
        <f t="shared" si="23"/>
        <v>-6.8710199999999999E-2</v>
      </c>
      <c r="I105" s="58">
        <f t="shared" si="24"/>
        <v>-6.9169800000000004E-2</v>
      </c>
      <c r="J105" s="58">
        <f t="shared" si="25"/>
        <v>-6.9399600000000006E-2</v>
      </c>
      <c r="K105" s="58">
        <f t="shared" si="26"/>
        <v>-6.9629400000000008E-2</v>
      </c>
      <c r="L105" s="62">
        <f t="shared" ca="1" si="27"/>
        <v>3.2735945761029117E-2</v>
      </c>
      <c r="M105" s="61">
        <v>0.44941755892928165</v>
      </c>
      <c r="N105">
        <f t="shared" si="19"/>
        <v>1</v>
      </c>
      <c r="O105" s="68">
        <f t="shared" si="28"/>
        <v>-7.3050876225731906E-2</v>
      </c>
      <c r="P105" s="68">
        <f t="shared" si="29"/>
        <v>-6.9201788631655256E-2</v>
      </c>
      <c r="Q105" s="68">
        <f t="shared" si="35"/>
        <v>-6.8905942440790943E-2</v>
      </c>
      <c r="R105" s="68">
        <f t="shared" si="30"/>
        <v>-6.8507146689050391E-2</v>
      </c>
      <c r="S105" s="68">
        <f t="shared" si="31"/>
        <v>-6.3745315386571022E-2</v>
      </c>
      <c r="T105" s="68">
        <f t="shared" si="36"/>
        <v>-6.8905942440790943E-2</v>
      </c>
      <c r="U105" s="68">
        <f t="shared" si="32"/>
        <v>3.4057559209058064E-5</v>
      </c>
      <c r="V105" s="32">
        <f t="shared" si="37"/>
        <v>4.9401739496747986E-4</v>
      </c>
      <c r="X105" s="56" t="s">
        <v>677</v>
      </c>
      <c r="Y105" s="56" t="s">
        <v>690</v>
      </c>
      <c r="Z105" s="56" t="s">
        <v>696</v>
      </c>
      <c r="AA105" s="68">
        <v>-6.8959999999999994E-2</v>
      </c>
      <c r="AB105" s="68">
        <v>-6.9019999999999998E-2</v>
      </c>
      <c r="AC105" s="68">
        <f t="shared" si="33"/>
        <v>6.0000000000004494E-5</v>
      </c>
      <c r="AD105" s="32">
        <f t="shared" si="34"/>
        <v>8.7006960556851071E-4</v>
      </c>
    </row>
    <row r="106" spans="1:30" x14ac:dyDescent="0.2">
      <c r="A106" s="56" t="s">
        <v>677</v>
      </c>
      <c r="B106" s="56" t="s">
        <v>690</v>
      </c>
      <c r="C106" s="56" t="s">
        <v>697</v>
      </c>
      <c r="D106" s="75">
        <f t="shared" si="20"/>
        <v>2.5490000000000002E-4</v>
      </c>
      <c r="E106" s="58">
        <v>7.6469999999999996E-2</v>
      </c>
      <c r="F106" s="58">
        <f t="shared" si="21"/>
        <v>7.5705300000000003E-2</v>
      </c>
      <c r="G106" s="58">
        <f t="shared" si="22"/>
        <v>7.5960199999999992E-2</v>
      </c>
      <c r="H106" s="58">
        <f t="shared" si="23"/>
        <v>7.6215099999999994E-2</v>
      </c>
      <c r="I106" s="58">
        <f t="shared" si="24"/>
        <v>7.6724899999999999E-2</v>
      </c>
      <c r="J106" s="58">
        <f t="shared" si="25"/>
        <v>7.6979800000000001E-2</v>
      </c>
      <c r="K106" s="58">
        <f t="shared" si="26"/>
        <v>7.7234699999999989E-2</v>
      </c>
      <c r="L106" s="62">
        <f t="shared" ca="1" si="27"/>
        <v>0.75728649125516079</v>
      </c>
      <c r="M106" s="61">
        <v>0.94117324447504913</v>
      </c>
      <c r="N106">
        <f t="shared" si="19"/>
        <v>1</v>
      </c>
      <c r="O106" s="68">
        <f t="shared" si="28"/>
        <v>8.6873642425019978E-2</v>
      </c>
      <c r="P106" s="68">
        <f t="shared" si="29"/>
        <v>7.7682741133308988E-2</v>
      </c>
      <c r="Q106" s="68">
        <f t="shared" si="35"/>
        <v>7.6799490360435652E-2</v>
      </c>
      <c r="R106" s="68">
        <f t="shared" si="30"/>
        <v>7.6912226637356071E-2</v>
      </c>
      <c r="S106" s="68">
        <f t="shared" si="31"/>
        <v>7.6551677856255967E-2</v>
      </c>
      <c r="T106" s="68">
        <f t="shared" si="36"/>
        <v>7.6799490360435652E-2</v>
      </c>
      <c r="U106" s="68">
        <f t="shared" si="32"/>
        <v>3.2949036043565527E-4</v>
      </c>
      <c r="V106" s="32">
        <f t="shared" si="37"/>
        <v>4.3087532422604324E-3</v>
      </c>
      <c r="X106" s="56" t="s">
        <v>677</v>
      </c>
      <c r="Y106" s="56" t="s">
        <v>690</v>
      </c>
      <c r="Z106" s="56" t="s">
        <v>697</v>
      </c>
      <c r="AA106" s="68">
        <v>7.6469999999999996E-2</v>
      </c>
      <c r="AB106" s="68">
        <v>7.6799999999999993E-2</v>
      </c>
      <c r="AC106" s="68">
        <f t="shared" si="33"/>
        <v>3.2999999999999696E-4</v>
      </c>
      <c r="AD106" s="32">
        <f t="shared" si="34"/>
        <v>4.3154178109061983E-3</v>
      </c>
    </row>
    <row r="107" spans="1:30" x14ac:dyDescent="0.2">
      <c r="A107" s="56" t="s">
        <v>677</v>
      </c>
      <c r="B107" s="56" t="s">
        <v>687</v>
      </c>
      <c r="C107" s="56" t="s">
        <v>692</v>
      </c>
      <c r="D107" s="75">
        <f t="shared" si="20"/>
        <v>5.8177641733144322E-5</v>
      </c>
      <c r="E107" s="58">
        <v>-0.25813000000000003</v>
      </c>
      <c r="F107" s="58">
        <f t="shared" si="21"/>
        <v>-0.25830453292519945</v>
      </c>
      <c r="G107" s="58">
        <f t="shared" si="22"/>
        <v>-0.25824635528346629</v>
      </c>
      <c r="H107" s="58">
        <f t="shared" si="23"/>
        <v>-0.25818817764173319</v>
      </c>
      <c r="I107" s="58">
        <f t="shared" si="24"/>
        <v>-0.25807182235826687</v>
      </c>
      <c r="J107" s="58">
        <f t="shared" si="25"/>
        <v>-0.25801364471653376</v>
      </c>
      <c r="K107" s="58">
        <f t="shared" si="26"/>
        <v>-0.2579554670748006</v>
      </c>
      <c r="L107" s="62">
        <f t="shared" ca="1" si="27"/>
        <v>0.14283465606377566</v>
      </c>
      <c r="M107" s="61">
        <v>0.47376098945751632</v>
      </c>
      <c r="N107">
        <f t="shared" si="19"/>
        <v>1</v>
      </c>
      <c r="O107" s="68">
        <f t="shared" si="28"/>
        <v>-0.25702323887879075</v>
      </c>
      <c r="P107" s="68">
        <f t="shared" si="29"/>
        <v>-0.25805330269420751</v>
      </c>
      <c r="Q107" s="68">
        <f t="shared" si="35"/>
        <v>-0.25813447267434741</v>
      </c>
      <c r="R107" s="68">
        <f t="shared" si="30"/>
        <v>-0.25822916270321372</v>
      </c>
      <c r="S107" s="68">
        <f t="shared" si="31"/>
        <v>-0.25937909433843759</v>
      </c>
      <c r="T107" s="68">
        <f t="shared" si="36"/>
        <v>-0.25813447267434741</v>
      </c>
      <c r="U107" s="68">
        <f t="shared" si="32"/>
        <v>4.4726743473888497E-6</v>
      </c>
      <c r="V107" s="32">
        <f t="shared" si="37"/>
        <v>1.7327216314991861E-5</v>
      </c>
      <c r="X107" s="56" t="s">
        <v>677</v>
      </c>
      <c r="Y107" s="56" t="s">
        <v>687</v>
      </c>
      <c r="Z107" s="56" t="s">
        <v>692</v>
      </c>
      <c r="AA107" s="68">
        <v>-0.25813000000000003</v>
      </c>
      <c r="AB107" s="68">
        <v>-0.25830999999999998</v>
      </c>
      <c r="AC107" s="68">
        <f t="shared" si="33"/>
        <v>1.7999999999995797E-4</v>
      </c>
      <c r="AD107" s="32">
        <f t="shared" si="34"/>
        <v>6.973230542748148E-4</v>
      </c>
    </row>
    <row r="108" spans="1:30" x14ac:dyDescent="0.2">
      <c r="A108" s="56" t="s">
        <v>677</v>
      </c>
      <c r="B108" s="56" t="s">
        <v>687</v>
      </c>
      <c r="C108" s="56" t="s">
        <v>693</v>
      </c>
      <c r="D108" s="75">
        <f t="shared" si="20"/>
        <v>3.5233333333333332E-3</v>
      </c>
      <c r="E108" s="58">
        <v>1.0569999999999999</v>
      </c>
      <c r="F108" s="58">
        <f t="shared" si="21"/>
        <v>1.04643</v>
      </c>
      <c r="G108" s="58">
        <f t="shared" si="22"/>
        <v>1.0499533333333333</v>
      </c>
      <c r="H108" s="58">
        <f t="shared" si="23"/>
        <v>1.0534766666666666</v>
      </c>
      <c r="I108" s="58">
        <f t="shared" si="24"/>
        <v>1.0605233333333333</v>
      </c>
      <c r="J108" s="58">
        <f t="shared" si="25"/>
        <v>1.0640466666666666</v>
      </c>
      <c r="K108" s="58">
        <f t="shared" si="26"/>
        <v>1.0675699999999999</v>
      </c>
      <c r="L108" s="62">
        <f t="shared" ca="1" si="27"/>
        <v>0.19274570872868291</v>
      </c>
      <c r="M108" s="61">
        <v>1.8004462267816379E-2</v>
      </c>
      <c r="N108">
        <f t="shared" si="19"/>
        <v>-3</v>
      </c>
      <c r="O108" s="68">
        <f t="shared" si="28"/>
        <v>1.0491656280679225</v>
      </c>
      <c r="P108" s="68">
        <f t="shared" si="29"/>
        <v>1.0498290045773138</v>
      </c>
      <c r="Q108" s="68">
        <f t="shared" si="35"/>
        <v>1.0520242281142405</v>
      </c>
      <c r="R108" s="68">
        <f t="shared" si="30"/>
        <v>1.0391786342069433</v>
      </c>
      <c r="S108" s="68">
        <f t="shared" si="31"/>
        <v>0.90649116031345578</v>
      </c>
      <c r="T108" s="68">
        <f t="shared" si="36"/>
        <v>1.0491656280679225</v>
      </c>
      <c r="U108" s="68">
        <f t="shared" si="32"/>
        <v>7.8343719320774774E-3</v>
      </c>
      <c r="V108" s="32">
        <f t="shared" si="37"/>
        <v>7.4118939754753812E-3</v>
      </c>
      <c r="X108" s="56" t="s">
        <v>677</v>
      </c>
      <c r="Y108" s="56" t="s">
        <v>687</v>
      </c>
      <c r="Z108" s="56" t="s">
        <v>693</v>
      </c>
      <c r="AA108" s="68">
        <v>1.0569999999999999</v>
      </c>
      <c r="AB108" s="68">
        <v>1.05755</v>
      </c>
      <c r="AC108" s="68">
        <f t="shared" si="33"/>
        <v>5.5000000000005045E-4</v>
      </c>
      <c r="AD108" s="32">
        <f t="shared" si="34"/>
        <v>5.2034058656579983E-4</v>
      </c>
    </row>
    <row r="109" spans="1:30" x14ac:dyDescent="0.2">
      <c r="A109" s="56" t="s">
        <v>687</v>
      </c>
      <c r="B109" s="56" t="s">
        <v>685</v>
      </c>
      <c r="C109" s="56" t="s">
        <v>694</v>
      </c>
      <c r="D109" s="75">
        <f t="shared" si="20"/>
        <v>-1.9463333333333331E-4</v>
      </c>
      <c r="E109" s="58">
        <v>-5.8389999999999997E-2</v>
      </c>
      <c r="F109" s="58">
        <f t="shared" si="21"/>
        <v>-5.7806099999999999E-2</v>
      </c>
      <c r="G109" s="58">
        <f t="shared" si="22"/>
        <v>-5.8000733333333332E-2</v>
      </c>
      <c r="H109" s="58">
        <f t="shared" si="23"/>
        <v>-5.8195366666666665E-2</v>
      </c>
      <c r="I109" s="58">
        <f t="shared" si="24"/>
        <v>-5.858463333333333E-2</v>
      </c>
      <c r="J109" s="58">
        <f t="shared" si="25"/>
        <v>-5.8779266666666663E-2</v>
      </c>
      <c r="K109" s="58">
        <f t="shared" si="26"/>
        <v>-5.8973899999999996E-2</v>
      </c>
      <c r="L109" s="62">
        <f t="shared" ca="1" si="27"/>
        <v>3.195948664129844E-2</v>
      </c>
      <c r="M109" s="61">
        <v>3.3150932224658536E-2</v>
      </c>
      <c r="N109">
        <f t="shared" si="19"/>
        <v>-2</v>
      </c>
      <c r="O109" s="68">
        <f t="shared" si="28"/>
        <v>-5.809465577818148E-2</v>
      </c>
      <c r="P109" s="68">
        <f t="shared" si="29"/>
        <v>-5.8015557736880004E-2</v>
      </c>
      <c r="Q109" s="68">
        <f t="shared" si="35"/>
        <v>-5.812376973271411E-2</v>
      </c>
      <c r="R109" s="68">
        <f t="shared" si="30"/>
        <v>-5.742721797725283E-2</v>
      </c>
      <c r="S109" s="68">
        <f t="shared" si="31"/>
        <v>-5.0213140005065757E-2</v>
      </c>
      <c r="T109" s="68">
        <f t="shared" si="36"/>
        <v>-5.8015557736880004E-2</v>
      </c>
      <c r="U109" s="68">
        <f t="shared" si="32"/>
        <v>3.7444226311999368E-4</v>
      </c>
      <c r="V109" s="32">
        <f t="shared" si="37"/>
        <v>6.4127806665523835E-3</v>
      </c>
      <c r="X109" s="56" t="s">
        <v>687</v>
      </c>
      <c r="Y109" s="56" t="s">
        <v>685</v>
      </c>
      <c r="Z109" s="56" t="s">
        <v>694</v>
      </c>
      <c r="AA109" s="68">
        <v>-5.8389999999999997E-2</v>
      </c>
      <c r="AB109" s="68">
        <v>-5.8500000000000003E-2</v>
      </c>
      <c r="AC109" s="68">
        <f t="shared" si="33"/>
        <v>1.1000000000000593E-4</v>
      </c>
      <c r="AD109" s="32">
        <f t="shared" si="34"/>
        <v>1.8838842267512577E-3</v>
      </c>
    </row>
    <row r="110" spans="1:30" x14ac:dyDescent="0.2">
      <c r="A110" s="56" t="s">
        <v>687</v>
      </c>
      <c r="B110" s="56" t="s">
        <v>690</v>
      </c>
      <c r="C110" s="56" t="s">
        <v>694</v>
      </c>
      <c r="D110" s="75">
        <f t="shared" si="20"/>
        <v>1.0369999999999999E-4</v>
      </c>
      <c r="E110" s="58">
        <v>3.1109999999999999E-2</v>
      </c>
      <c r="F110" s="58">
        <f t="shared" si="21"/>
        <v>3.0798899999999997E-2</v>
      </c>
      <c r="G110" s="58">
        <f t="shared" si="22"/>
        <v>3.0902599999999999E-2</v>
      </c>
      <c r="H110" s="58">
        <f t="shared" si="23"/>
        <v>3.1006299999999997E-2</v>
      </c>
      <c r="I110" s="58">
        <f t="shared" si="24"/>
        <v>3.12137E-2</v>
      </c>
      <c r="J110" s="58">
        <f t="shared" si="25"/>
        <v>3.1317400000000002E-2</v>
      </c>
      <c r="K110" s="58">
        <f t="shared" si="26"/>
        <v>3.14211E-2</v>
      </c>
      <c r="L110" s="62">
        <f t="shared" ca="1" si="27"/>
        <v>0.62124251127866092</v>
      </c>
      <c r="M110" s="61">
        <v>0.78663237837148048</v>
      </c>
      <c r="N110">
        <f t="shared" si="19"/>
        <v>1</v>
      </c>
      <c r="O110" s="68">
        <f t="shared" si="28"/>
        <v>3.4595346742989447E-2</v>
      </c>
      <c r="P110" s="68">
        <f t="shared" si="29"/>
        <v>3.1485450755240035E-2</v>
      </c>
      <c r="Q110" s="68">
        <f t="shared" si="35"/>
        <v>3.1197089884667809E-2</v>
      </c>
      <c r="R110" s="68">
        <f t="shared" si="30"/>
        <v>3.1171985265909658E-2</v>
      </c>
      <c r="S110" s="68">
        <f t="shared" si="31"/>
        <v>3.0396101055343728E-2</v>
      </c>
      <c r="T110" s="68">
        <f t="shared" si="36"/>
        <v>3.1197089884667809E-2</v>
      </c>
      <c r="U110" s="68">
        <f t="shared" si="32"/>
        <v>8.7089884667809758E-5</v>
      </c>
      <c r="V110" s="32">
        <f t="shared" si="37"/>
        <v>2.799417700668909E-3</v>
      </c>
      <c r="X110" s="56" t="s">
        <v>687</v>
      </c>
      <c r="Y110" s="56" t="s">
        <v>690</v>
      </c>
      <c r="Z110" s="56" t="s">
        <v>694</v>
      </c>
      <c r="AA110" s="68">
        <v>3.1119999999999998E-2</v>
      </c>
      <c r="AB110" s="68">
        <v>3.108E-2</v>
      </c>
      <c r="AC110" s="68">
        <f t="shared" si="33"/>
        <v>3.999999999999837E-5</v>
      </c>
      <c r="AD110" s="32">
        <f t="shared" si="34"/>
        <v>1.2853470437017471E-3</v>
      </c>
    </row>
    <row r="111" spans="1:30" x14ac:dyDescent="0.2">
      <c r="A111" s="56" t="s">
        <v>687</v>
      </c>
      <c r="B111" s="56" t="s">
        <v>690</v>
      </c>
      <c r="C111" s="56" t="s">
        <v>695</v>
      </c>
      <c r="D111" s="75">
        <f t="shared" si="20"/>
        <v>-8.1799999999999996E-5</v>
      </c>
      <c r="E111" s="58">
        <v>-2.4539999999999999E-2</v>
      </c>
      <c r="F111" s="58">
        <f t="shared" si="21"/>
        <v>-2.42946E-2</v>
      </c>
      <c r="G111" s="58">
        <f t="shared" si="22"/>
        <v>-2.4376399999999999E-2</v>
      </c>
      <c r="H111" s="58">
        <f t="shared" si="23"/>
        <v>-2.4458199999999999E-2</v>
      </c>
      <c r="I111" s="58">
        <f t="shared" si="24"/>
        <v>-2.4621799999999999E-2</v>
      </c>
      <c r="J111" s="58">
        <f t="shared" si="25"/>
        <v>-2.4703599999999999E-2</v>
      </c>
      <c r="K111" s="58">
        <f t="shared" si="26"/>
        <v>-2.4785399999999999E-2</v>
      </c>
      <c r="L111" s="62">
        <f t="shared" ca="1" si="27"/>
        <v>0.15223572185574563</v>
      </c>
      <c r="M111" s="61">
        <v>0.72791498630977891</v>
      </c>
      <c r="N111">
        <f t="shared" si="19"/>
        <v>1</v>
      </c>
      <c r="O111" s="68">
        <f t="shared" si="28"/>
        <v>-2.7065369971102083E-2</v>
      </c>
      <c r="P111" s="68">
        <f t="shared" si="29"/>
        <v>-2.4800817997646357E-2</v>
      </c>
      <c r="Q111" s="68">
        <f t="shared" si="35"/>
        <v>-2.4594624804805565E-2</v>
      </c>
      <c r="R111" s="68">
        <f t="shared" si="30"/>
        <v>-2.4553552066814862E-2</v>
      </c>
      <c r="S111" s="68">
        <f t="shared" si="31"/>
        <v>-2.3752946661078786E-2</v>
      </c>
      <c r="T111" s="68">
        <f t="shared" si="36"/>
        <v>-2.4594624804805565E-2</v>
      </c>
      <c r="U111" s="68">
        <f t="shared" si="32"/>
        <v>5.4624804805565585E-5</v>
      </c>
      <c r="V111" s="32">
        <f t="shared" si="37"/>
        <v>2.2259496660784672E-3</v>
      </c>
      <c r="X111" s="56" t="s">
        <v>687</v>
      </c>
      <c r="Y111" s="56" t="s">
        <v>690</v>
      </c>
      <c r="Z111" s="56" t="s">
        <v>695</v>
      </c>
      <c r="AA111" s="68">
        <v>-2.4549999999999999E-2</v>
      </c>
      <c r="AB111" s="68">
        <v>-2.4590000000000001E-2</v>
      </c>
      <c r="AC111" s="68">
        <f t="shared" si="33"/>
        <v>4.000000000000184E-5</v>
      </c>
      <c r="AD111" s="32">
        <f t="shared" si="34"/>
        <v>1.629327902240401E-3</v>
      </c>
    </row>
    <row r="112" spans="1:30" x14ac:dyDescent="0.2">
      <c r="A112" s="56" t="s">
        <v>687</v>
      </c>
      <c r="B112" s="56" t="s">
        <v>685</v>
      </c>
      <c r="C112" s="56" t="s">
        <v>695</v>
      </c>
      <c r="D112" s="75">
        <f t="shared" si="20"/>
        <v>1.6236666666666667E-4</v>
      </c>
      <c r="E112" s="58">
        <v>4.8710000000000003E-2</v>
      </c>
      <c r="F112" s="58">
        <f t="shared" si="21"/>
        <v>4.8222900000000006E-2</v>
      </c>
      <c r="G112" s="58">
        <f t="shared" si="22"/>
        <v>4.8385266666666669E-2</v>
      </c>
      <c r="H112" s="58">
        <f t="shared" si="23"/>
        <v>4.854763333333334E-2</v>
      </c>
      <c r="I112" s="58">
        <f t="shared" si="24"/>
        <v>4.8872366666666667E-2</v>
      </c>
      <c r="J112" s="58">
        <f t="shared" si="25"/>
        <v>4.9034733333333337E-2</v>
      </c>
      <c r="K112" s="58">
        <f t="shared" si="26"/>
        <v>4.9197100000000001E-2</v>
      </c>
      <c r="L112" s="62">
        <f t="shared" ca="1" si="27"/>
        <v>0.82482798336225149</v>
      </c>
      <c r="M112" s="61">
        <v>6.4407548338683007E-2</v>
      </c>
      <c r="N112">
        <f t="shared" si="19"/>
        <v>-2</v>
      </c>
      <c r="O112" s="68">
        <f t="shared" si="28"/>
        <v>4.8700216733423035E-2</v>
      </c>
      <c r="P112" s="68">
        <f t="shared" si="29"/>
        <v>4.8434977328417401E-2</v>
      </c>
      <c r="Q112" s="68">
        <f t="shared" si="35"/>
        <v>4.8502775580423652E-2</v>
      </c>
      <c r="R112" s="68">
        <f t="shared" si="30"/>
        <v>4.7944173600185831E-2</v>
      </c>
      <c r="S112" s="68">
        <f t="shared" si="31"/>
        <v>4.2125312926119395E-2</v>
      </c>
      <c r="T112" s="68">
        <f t="shared" si="36"/>
        <v>4.8434977328417401E-2</v>
      </c>
      <c r="U112" s="68">
        <f t="shared" si="32"/>
        <v>2.750226715826018E-4</v>
      </c>
      <c r="V112" s="32">
        <f t="shared" si="37"/>
        <v>5.6461234157791371E-3</v>
      </c>
      <c r="X112" s="56" t="s">
        <v>687</v>
      </c>
      <c r="Y112" s="56" t="s">
        <v>685</v>
      </c>
      <c r="Z112" s="56" t="s">
        <v>695</v>
      </c>
      <c r="AA112" s="68">
        <v>4.8719999999999999E-2</v>
      </c>
      <c r="AB112" s="68">
        <v>4.854E-2</v>
      </c>
      <c r="AC112" s="68">
        <f t="shared" si="33"/>
        <v>1.799999999999996E-4</v>
      </c>
      <c r="AD112" s="32">
        <f t="shared" si="34"/>
        <v>3.6945812807881694E-3</v>
      </c>
    </row>
    <row r="113" spans="1:30" x14ac:dyDescent="0.2">
      <c r="A113" s="56" t="s">
        <v>677</v>
      </c>
      <c r="B113" s="56" t="s">
        <v>687</v>
      </c>
      <c r="C113" s="56" t="s">
        <v>696</v>
      </c>
      <c r="D113" s="75">
        <f t="shared" si="20"/>
        <v>-9.09E-5</v>
      </c>
      <c r="E113" s="58">
        <v>-2.7269999999999999E-2</v>
      </c>
      <c r="F113" s="58">
        <f t="shared" si="21"/>
        <v>-2.6997299999999998E-2</v>
      </c>
      <c r="G113" s="58">
        <f t="shared" si="22"/>
        <v>-2.70882E-2</v>
      </c>
      <c r="H113" s="58">
        <f t="shared" si="23"/>
        <v>-2.7179099999999998E-2</v>
      </c>
      <c r="I113" s="58">
        <f t="shared" si="24"/>
        <v>-2.73609E-2</v>
      </c>
      <c r="J113" s="58">
        <f t="shared" si="25"/>
        <v>-2.7451799999999998E-2</v>
      </c>
      <c r="K113" s="58">
        <f t="shared" si="26"/>
        <v>-2.75427E-2</v>
      </c>
      <c r="L113" s="62">
        <f t="shared" ca="1" si="27"/>
        <v>0.24251751909152797</v>
      </c>
      <c r="M113" s="61">
        <v>0.75785923420581391</v>
      </c>
      <c r="N113">
        <f t="shared" si="19"/>
        <v>1</v>
      </c>
      <c r="O113" s="68">
        <f t="shared" si="28"/>
        <v>-3.0203206265235864E-2</v>
      </c>
      <c r="P113" s="68">
        <f t="shared" si="29"/>
        <v>-2.7579862136786659E-2</v>
      </c>
      <c r="Q113" s="68">
        <f t="shared" si="35"/>
        <v>-2.7338676836769143E-2</v>
      </c>
      <c r="R113" s="68">
        <f t="shared" si="30"/>
        <v>-2.7305088626852898E-2</v>
      </c>
      <c r="S113" s="68">
        <f t="shared" si="31"/>
        <v>-2.6522285985515533E-2</v>
      </c>
      <c r="T113" s="68">
        <f t="shared" si="36"/>
        <v>-2.7338676836769143E-2</v>
      </c>
      <c r="U113" s="68">
        <f t="shared" si="32"/>
        <v>6.8676836769143712E-5</v>
      </c>
      <c r="V113" s="32">
        <f t="shared" si="37"/>
        <v>2.5184025217874482E-3</v>
      </c>
      <c r="X113" s="56" t="s">
        <v>677</v>
      </c>
      <c r="Y113" s="56" t="s">
        <v>687</v>
      </c>
      <c r="Z113" s="56" t="s">
        <v>696</v>
      </c>
      <c r="AA113" s="68">
        <v>-2.7269999999999999E-2</v>
      </c>
      <c r="AB113" s="68">
        <v>-2.7199999999999998E-2</v>
      </c>
      <c r="AC113" s="68">
        <f t="shared" si="33"/>
        <v>7.0000000000000617E-5</v>
      </c>
      <c r="AD113" s="32">
        <f t="shared" si="34"/>
        <v>2.5669233590025898E-3</v>
      </c>
    </row>
    <row r="114" spans="1:30" x14ac:dyDescent="0.2">
      <c r="A114" s="56" t="s">
        <v>677</v>
      </c>
      <c r="B114" s="56" t="s">
        <v>687</v>
      </c>
      <c r="C114" s="56" t="s">
        <v>697</v>
      </c>
      <c r="D114" s="75">
        <f t="shared" si="20"/>
        <v>8.0533333333333344E-5</v>
      </c>
      <c r="E114" s="58">
        <v>2.4160000000000001E-2</v>
      </c>
      <c r="F114" s="58">
        <f t="shared" si="21"/>
        <v>2.3918399999999999E-2</v>
      </c>
      <c r="G114" s="58">
        <f t="shared" si="22"/>
        <v>2.3998933333333333E-2</v>
      </c>
      <c r="H114" s="58">
        <f t="shared" si="23"/>
        <v>2.4079466666666667E-2</v>
      </c>
      <c r="I114" s="58">
        <f t="shared" si="24"/>
        <v>2.4240533333333335E-2</v>
      </c>
      <c r="J114" s="58">
        <f t="shared" si="25"/>
        <v>2.4321066666666669E-2</v>
      </c>
      <c r="K114" s="58">
        <f t="shared" si="26"/>
        <v>2.4401600000000002E-2</v>
      </c>
      <c r="L114" s="62">
        <f t="shared" ca="1" si="27"/>
        <v>0.98360532793451871</v>
      </c>
      <c r="M114" s="61">
        <v>0.14686613529845083</v>
      </c>
      <c r="N114">
        <f t="shared" si="19"/>
        <v>-2</v>
      </c>
      <c r="O114" s="68">
        <f t="shared" si="28"/>
        <v>2.4464735637732802E-2</v>
      </c>
      <c r="P114" s="68">
        <f t="shared" si="29"/>
        <v>2.4072454006102785E-2</v>
      </c>
      <c r="Q114" s="68">
        <f t="shared" si="35"/>
        <v>2.4076674341525644E-2</v>
      </c>
      <c r="R114" s="68">
        <f t="shared" si="30"/>
        <v>2.3829016969065746E-2</v>
      </c>
      <c r="S114" s="68">
        <f t="shared" si="31"/>
        <v>2.1203604946202104E-2</v>
      </c>
      <c r="T114" s="68">
        <f t="shared" si="36"/>
        <v>2.4072454006102785E-2</v>
      </c>
      <c r="U114" s="68">
        <f t="shared" si="32"/>
        <v>8.7545993897215901E-5</v>
      </c>
      <c r="V114" s="32">
        <f t="shared" si="37"/>
        <v>3.6235924626331082E-3</v>
      </c>
      <c r="X114" s="56" t="s">
        <v>677</v>
      </c>
      <c r="Y114" s="56" t="s">
        <v>687</v>
      </c>
      <c r="Z114" s="56" t="s">
        <v>697</v>
      </c>
      <c r="AA114" s="68">
        <v>2.4170000000000001E-2</v>
      </c>
      <c r="AB114" s="68">
        <v>2.4150000000000001E-2</v>
      </c>
      <c r="AC114" s="68">
        <f t="shared" si="33"/>
        <v>1.9999999999999185E-5</v>
      </c>
      <c r="AD114" s="32">
        <f t="shared" si="34"/>
        <v>8.2747207281750864E-4</v>
      </c>
    </row>
    <row r="115" spans="1:30" x14ac:dyDescent="0.2">
      <c r="A115" s="56" t="s">
        <v>677</v>
      </c>
      <c r="B115" s="56" t="s">
        <v>686</v>
      </c>
      <c r="C115" s="56" t="s">
        <v>692</v>
      </c>
      <c r="D115" s="75">
        <f t="shared" si="20"/>
        <v>5.8177641733144322E-5</v>
      </c>
      <c r="E115" s="58">
        <v>-0.26319999999999999</v>
      </c>
      <c r="F115" s="58">
        <f t="shared" si="21"/>
        <v>-0.26337453292519941</v>
      </c>
      <c r="G115" s="58">
        <f t="shared" si="22"/>
        <v>-0.26331635528346625</v>
      </c>
      <c r="H115" s="58">
        <f t="shared" si="23"/>
        <v>-0.26325817764173315</v>
      </c>
      <c r="I115" s="58">
        <f t="shared" si="24"/>
        <v>-0.26314182235826683</v>
      </c>
      <c r="J115" s="58">
        <f t="shared" si="25"/>
        <v>-0.26308364471653373</v>
      </c>
      <c r="K115" s="58">
        <f t="shared" si="26"/>
        <v>-0.26302546707480057</v>
      </c>
      <c r="L115" s="62">
        <f t="shared" ca="1" si="27"/>
        <v>0.74344409476199891</v>
      </c>
      <c r="M115" s="61">
        <v>0.58364176608558549</v>
      </c>
      <c r="N115">
        <f t="shared" si="19"/>
        <v>1</v>
      </c>
      <c r="O115" s="68">
        <f t="shared" si="28"/>
        <v>-0.26179521536102712</v>
      </c>
      <c r="P115" s="68">
        <f t="shared" si="29"/>
        <v>-0.26307626366215436</v>
      </c>
      <c r="Q115" s="68">
        <f t="shared" si="35"/>
        <v>-0.26318574251186272</v>
      </c>
      <c r="R115" s="68">
        <f t="shared" si="30"/>
        <v>-0.26325212367116058</v>
      </c>
      <c r="S115" s="68">
        <f t="shared" si="31"/>
        <v>-0.26415107082067396</v>
      </c>
      <c r="T115" s="68">
        <f t="shared" si="36"/>
        <v>-0.26318574251186272</v>
      </c>
      <c r="U115" s="68">
        <f t="shared" si="32"/>
        <v>1.4257488137270347E-5</v>
      </c>
      <c r="V115" s="32">
        <f t="shared" si="37"/>
        <v>5.4169787755586425E-5</v>
      </c>
      <c r="X115" s="56" t="s">
        <v>677</v>
      </c>
      <c r="Y115" s="56" t="s">
        <v>686</v>
      </c>
      <c r="Z115" s="56" t="s">
        <v>692</v>
      </c>
      <c r="AA115" s="68">
        <v>-0.26319999999999999</v>
      </c>
      <c r="AB115" s="68">
        <v>-0.26322000000000001</v>
      </c>
      <c r="AC115" s="68">
        <f t="shared" si="33"/>
        <v>2.0000000000020002E-5</v>
      </c>
      <c r="AD115" s="32">
        <f t="shared" si="34"/>
        <v>7.5987841945364748E-5</v>
      </c>
    </row>
    <row r="116" spans="1:30" x14ac:dyDescent="0.2">
      <c r="A116" s="56" t="s">
        <v>677</v>
      </c>
      <c r="B116" s="56" t="s">
        <v>686</v>
      </c>
      <c r="C116" s="56" t="s">
        <v>693</v>
      </c>
      <c r="D116" s="75">
        <f t="shared" si="20"/>
        <v>3.5166666666666666E-3</v>
      </c>
      <c r="E116" s="58">
        <v>1.0549999999999999</v>
      </c>
      <c r="F116" s="58">
        <f t="shared" si="21"/>
        <v>1.0444499999999999</v>
      </c>
      <c r="G116" s="58">
        <f t="shared" si="22"/>
        <v>1.0479666666666667</v>
      </c>
      <c r="H116" s="58">
        <f t="shared" si="23"/>
        <v>1.0514833333333333</v>
      </c>
      <c r="I116" s="58">
        <f t="shared" si="24"/>
        <v>1.0585166666666666</v>
      </c>
      <c r="J116" s="58">
        <f t="shared" si="25"/>
        <v>1.0620333333333332</v>
      </c>
      <c r="K116" s="58">
        <f t="shared" si="26"/>
        <v>1.06555</v>
      </c>
      <c r="L116" s="62">
        <f t="shared" ca="1" si="27"/>
        <v>0.38170765310464838</v>
      </c>
      <c r="M116" s="61">
        <v>0.1571117265350912</v>
      </c>
      <c r="N116">
        <f t="shared" si="19"/>
        <v>-2</v>
      </c>
      <c r="O116" s="68">
        <f t="shared" si="28"/>
        <v>1.0699866933169428</v>
      </c>
      <c r="P116" s="68">
        <f t="shared" si="29"/>
        <v>1.051442233786964</v>
      </c>
      <c r="Q116" s="68">
        <f t="shared" si="35"/>
        <v>1.0514669681755495</v>
      </c>
      <c r="R116" s="68">
        <f t="shared" si="30"/>
        <v>1.0408120154891962</v>
      </c>
      <c r="S116" s="68">
        <f t="shared" si="31"/>
        <v>0.9275821867124292</v>
      </c>
      <c r="T116" s="68">
        <f t="shared" si="36"/>
        <v>1.051442233786964</v>
      </c>
      <c r="U116" s="68">
        <f t="shared" si="32"/>
        <v>3.55776621303594E-3</v>
      </c>
      <c r="V116" s="32">
        <f t="shared" si="37"/>
        <v>3.3722902493231659E-3</v>
      </c>
      <c r="X116" s="56" t="s">
        <v>677</v>
      </c>
      <c r="Y116" s="56" t="s">
        <v>686</v>
      </c>
      <c r="Z116" s="56" t="s">
        <v>693</v>
      </c>
      <c r="AA116" s="68">
        <v>1.0549999999999999</v>
      </c>
      <c r="AB116" s="68">
        <v>1.0551600000000001</v>
      </c>
      <c r="AC116" s="68">
        <f t="shared" si="33"/>
        <v>1.6000000000016001E-4</v>
      </c>
      <c r="AD116" s="32">
        <f t="shared" si="34"/>
        <v>1.5165876777266352E-4</v>
      </c>
    </row>
    <row r="117" spans="1:30" x14ac:dyDescent="0.2">
      <c r="A117" s="56" t="s">
        <v>686</v>
      </c>
      <c r="B117" s="56" t="s">
        <v>688</v>
      </c>
      <c r="C117" s="56" t="s">
        <v>694</v>
      </c>
      <c r="D117" s="75">
        <f t="shared" si="20"/>
        <v>4.4100000000000008E-5</v>
      </c>
      <c r="E117" s="58">
        <v>1.323E-2</v>
      </c>
      <c r="F117" s="58">
        <f t="shared" si="21"/>
        <v>1.30977E-2</v>
      </c>
      <c r="G117" s="58">
        <f t="shared" si="22"/>
        <v>1.31418E-2</v>
      </c>
      <c r="H117" s="58">
        <f t="shared" si="23"/>
        <v>1.31859E-2</v>
      </c>
      <c r="I117" s="58">
        <f t="shared" si="24"/>
        <v>1.32741E-2</v>
      </c>
      <c r="J117" s="58">
        <f t="shared" si="25"/>
        <v>1.3318200000000001E-2</v>
      </c>
      <c r="K117" s="58">
        <f t="shared" si="26"/>
        <v>1.3362300000000001E-2</v>
      </c>
      <c r="L117" s="62">
        <f t="shared" ca="1" si="27"/>
        <v>0.62043839886314867</v>
      </c>
      <c r="M117" s="61">
        <v>0.20559330113068186</v>
      </c>
      <c r="N117">
        <f t="shared" si="19"/>
        <v>1</v>
      </c>
      <c r="O117" s="68">
        <f t="shared" si="28"/>
        <v>1.3517612800926017E-2</v>
      </c>
      <c r="P117" s="68">
        <f t="shared" si="29"/>
        <v>1.3201117031492739E-2</v>
      </c>
      <c r="Q117" s="68">
        <f t="shared" si="35"/>
        <v>1.3191959169586473E-2</v>
      </c>
      <c r="R117" s="68">
        <f t="shared" si="30"/>
        <v>1.3067811071227838E-2</v>
      </c>
      <c r="S117" s="68">
        <f t="shared" si="31"/>
        <v>1.1731819793933014E-2</v>
      </c>
      <c r="T117" s="68">
        <f t="shared" si="36"/>
        <v>1.3191959169586473E-2</v>
      </c>
      <c r="U117" s="68">
        <f t="shared" si="32"/>
        <v>3.8040830413527474E-5</v>
      </c>
      <c r="V117" s="32">
        <f t="shared" si="37"/>
        <v>2.8753462141744121E-3</v>
      </c>
      <c r="X117" s="56" t="s">
        <v>686</v>
      </c>
      <c r="Y117" s="56" t="s">
        <v>685</v>
      </c>
      <c r="Z117" s="56" t="s">
        <v>694</v>
      </c>
      <c r="AA117" s="68">
        <v>-6.5250000000000002E-2</v>
      </c>
      <c r="AB117" s="68">
        <v>-6.5229999999999996E-2</v>
      </c>
      <c r="AC117" s="68">
        <f t="shared" si="33"/>
        <v>2.0000000000006124E-5</v>
      </c>
      <c r="AD117" s="32">
        <f t="shared" si="34"/>
        <v>3.0651340996177965E-4</v>
      </c>
    </row>
    <row r="118" spans="1:30" x14ac:dyDescent="0.2">
      <c r="A118" s="56" t="s">
        <v>686</v>
      </c>
      <c r="B118" s="56" t="s">
        <v>685</v>
      </c>
      <c r="C118" s="56" t="s">
        <v>694</v>
      </c>
      <c r="D118" s="75">
        <f t="shared" si="20"/>
        <v>-2.1753333333333335E-4</v>
      </c>
      <c r="E118" s="58">
        <v>-6.5259999999999999E-2</v>
      </c>
      <c r="F118" s="58">
        <f t="shared" si="21"/>
        <v>-6.4607399999999995E-2</v>
      </c>
      <c r="G118" s="58">
        <f t="shared" si="22"/>
        <v>-6.4824933333333334E-2</v>
      </c>
      <c r="H118" s="58">
        <f t="shared" si="23"/>
        <v>-6.504246666666666E-2</v>
      </c>
      <c r="I118" s="58">
        <f t="shared" si="24"/>
        <v>-6.5477533333333338E-2</v>
      </c>
      <c r="J118" s="58">
        <f t="shared" si="25"/>
        <v>-6.5695066666666663E-2</v>
      </c>
      <c r="K118" s="58">
        <f t="shared" si="26"/>
        <v>-6.5912600000000002E-2</v>
      </c>
      <c r="L118" s="62">
        <f t="shared" ca="1" si="27"/>
        <v>0.32418778857144859</v>
      </c>
      <c r="M118" s="61">
        <v>0.34313740442655005</v>
      </c>
      <c r="N118">
        <f t="shared" si="19"/>
        <v>1</v>
      </c>
      <c r="O118" s="68">
        <f t="shared" si="28"/>
        <v>-6.8073607616608731E-2</v>
      </c>
      <c r="P118" s="68">
        <f t="shared" si="29"/>
        <v>-6.5337693181576548E-2</v>
      </c>
      <c r="Q118" s="68">
        <f t="shared" si="35"/>
        <v>-6.5160020968970375E-2</v>
      </c>
      <c r="R118" s="68">
        <f t="shared" si="30"/>
        <v>-6.4680131052560166E-2</v>
      </c>
      <c r="S118" s="68">
        <f t="shared" si="31"/>
        <v>-5.9264775293376176E-2</v>
      </c>
      <c r="T118" s="68">
        <f t="shared" si="36"/>
        <v>-6.5160020968970375E-2</v>
      </c>
      <c r="U118" s="68">
        <f t="shared" si="32"/>
        <v>9.9979031029623355E-5</v>
      </c>
      <c r="V118" s="32">
        <f t="shared" si="37"/>
        <v>1.5320108953359387E-3</v>
      </c>
      <c r="X118" s="56" t="s">
        <v>686</v>
      </c>
      <c r="Y118" s="56" t="s">
        <v>688</v>
      </c>
      <c r="Z118" s="56" t="s">
        <v>694</v>
      </c>
      <c r="AA118" s="68">
        <v>1.323E-2</v>
      </c>
      <c r="AB118" s="68">
        <v>1.3310000000000001E-2</v>
      </c>
      <c r="AC118" s="68">
        <f t="shared" si="33"/>
        <v>8.000000000000021E-5</v>
      </c>
      <c r="AD118" s="32">
        <f t="shared" si="34"/>
        <v>6.0468631897203483E-3</v>
      </c>
    </row>
    <row r="119" spans="1:30" x14ac:dyDescent="0.2">
      <c r="A119" s="56" t="s">
        <v>686</v>
      </c>
      <c r="B119" s="56" t="s">
        <v>685</v>
      </c>
      <c r="C119" s="56" t="s">
        <v>695</v>
      </c>
      <c r="D119" s="75">
        <f t="shared" si="20"/>
        <v>1.371E-4</v>
      </c>
      <c r="E119" s="58">
        <v>4.113E-2</v>
      </c>
      <c r="F119" s="58">
        <f t="shared" si="21"/>
        <v>4.0718699999999997E-2</v>
      </c>
      <c r="G119" s="58">
        <f t="shared" si="22"/>
        <v>4.0855799999999998E-2</v>
      </c>
      <c r="H119" s="58">
        <f t="shared" si="23"/>
        <v>4.0992899999999999E-2</v>
      </c>
      <c r="I119" s="58">
        <f t="shared" si="24"/>
        <v>4.1267100000000001E-2</v>
      </c>
      <c r="J119" s="58">
        <f t="shared" si="25"/>
        <v>4.1404200000000002E-2</v>
      </c>
      <c r="K119" s="58">
        <f t="shared" si="26"/>
        <v>4.1541300000000003E-2</v>
      </c>
      <c r="L119" s="62">
        <f t="shared" ca="1" si="27"/>
        <v>0.16376634666272838</v>
      </c>
      <c r="M119" s="61">
        <v>0.16377587314806319</v>
      </c>
      <c r="N119">
        <f t="shared" si="19"/>
        <v>1</v>
      </c>
      <c r="O119" s="68">
        <f t="shared" si="28"/>
        <v>4.1756862573827484E-2</v>
      </c>
      <c r="P119" s="68">
        <f t="shared" si="29"/>
        <v>4.0998020693220012E-2</v>
      </c>
      <c r="Q119" s="68">
        <f t="shared" si="35"/>
        <v>4.0994938975120417E-2</v>
      </c>
      <c r="R119" s="68">
        <f t="shared" si="30"/>
        <v>4.0583593320151573E-2</v>
      </c>
      <c r="S119" s="68">
        <f t="shared" si="31"/>
        <v>3.6205111524876411E-2</v>
      </c>
      <c r="T119" s="68">
        <f t="shared" si="36"/>
        <v>4.0994938975120417E-2</v>
      </c>
      <c r="U119" s="68">
        <f t="shared" si="32"/>
        <v>1.3506102487958332E-4</v>
      </c>
      <c r="V119" s="32">
        <f t="shared" si="37"/>
        <v>3.2837594184192396E-3</v>
      </c>
      <c r="X119" s="56" t="s">
        <v>686</v>
      </c>
      <c r="Y119" s="56" t="s">
        <v>685</v>
      </c>
      <c r="Z119" s="56" t="s">
        <v>695</v>
      </c>
      <c r="AA119" s="68">
        <v>4.1140000000000003E-2</v>
      </c>
      <c r="AB119" s="68">
        <v>4.1189999999999997E-2</v>
      </c>
      <c r="AC119" s="68">
        <f t="shared" si="33"/>
        <v>4.9999999999994493E-5</v>
      </c>
      <c r="AD119" s="32">
        <f t="shared" si="34"/>
        <v>1.2153621779288888E-3</v>
      </c>
    </row>
    <row r="120" spans="1:30" x14ac:dyDescent="0.2">
      <c r="A120" s="56" t="s">
        <v>686</v>
      </c>
      <c r="B120" s="56" t="s">
        <v>688</v>
      </c>
      <c r="C120" s="56" t="s">
        <v>695</v>
      </c>
      <c r="D120" s="75">
        <f t="shared" si="20"/>
        <v>-3.8133333333333336E-5</v>
      </c>
      <c r="E120" s="58">
        <v>-1.1440000000000001E-2</v>
      </c>
      <c r="F120" s="58">
        <f t="shared" si="21"/>
        <v>-1.13256E-2</v>
      </c>
      <c r="G120" s="58">
        <f t="shared" si="22"/>
        <v>-1.1363733333333334E-2</v>
      </c>
      <c r="H120" s="58">
        <f t="shared" si="23"/>
        <v>-1.1401866666666666E-2</v>
      </c>
      <c r="I120" s="58">
        <f t="shared" si="24"/>
        <v>-1.1478133333333335E-2</v>
      </c>
      <c r="J120" s="58">
        <f t="shared" si="25"/>
        <v>-1.1516266666666667E-2</v>
      </c>
      <c r="K120" s="58">
        <f t="shared" si="26"/>
        <v>-1.1554400000000001E-2</v>
      </c>
      <c r="L120" s="62">
        <f t="shared" ca="1" si="27"/>
        <v>0.49319211821171416</v>
      </c>
      <c r="M120" s="61">
        <v>0.65417718712857997</v>
      </c>
      <c r="N120">
        <f t="shared" si="19"/>
        <v>1</v>
      </c>
      <c r="O120" s="68">
        <f t="shared" si="28"/>
        <v>-1.2486181666006384E-2</v>
      </c>
      <c r="P120" s="68">
        <f t="shared" si="29"/>
        <v>-1.1540896811889891E-2</v>
      </c>
      <c r="Q120" s="68">
        <f t="shared" si="35"/>
        <v>-1.1457226164867185E-2</v>
      </c>
      <c r="R120" s="68">
        <f t="shared" si="30"/>
        <v>-1.1425626956604146E-2</v>
      </c>
      <c r="S120" s="68">
        <f t="shared" si="31"/>
        <v>-1.0942003888228578E-2</v>
      </c>
      <c r="T120" s="68">
        <f t="shared" si="36"/>
        <v>-1.1457226164867185E-2</v>
      </c>
      <c r="U120" s="68">
        <f t="shared" si="32"/>
        <v>1.7226164867184535E-5</v>
      </c>
      <c r="V120" s="32">
        <f t="shared" si="37"/>
        <v>1.5057836422364102E-3</v>
      </c>
      <c r="X120" s="56" t="s">
        <v>686</v>
      </c>
      <c r="Y120" s="56" t="s">
        <v>688</v>
      </c>
      <c r="Z120" s="56" t="s">
        <v>695</v>
      </c>
      <c r="AA120" s="68">
        <v>-1.145E-2</v>
      </c>
      <c r="AB120" s="68">
        <v>-1.1379999999999999E-2</v>
      </c>
      <c r="AC120" s="68">
        <f t="shared" si="33"/>
        <v>7.0000000000000617E-5</v>
      </c>
      <c r="AD120" s="32">
        <f t="shared" si="34"/>
        <v>6.1135371179039839E-3</v>
      </c>
    </row>
    <row r="121" spans="1:30" x14ac:dyDescent="0.2">
      <c r="A121" s="56" t="s">
        <v>677</v>
      </c>
      <c r="B121" s="56" t="s">
        <v>686</v>
      </c>
      <c r="C121" s="56" t="s">
        <v>696</v>
      </c>
      <c r="D121" s="75">
        <f t="shared" si="20"/>
        <v>-1.7343333333333334E-4</v>
      </c>
      <c r="E121" s="58">
        <v>-5.203E-2</v>
      </c>
      <c r="F121" s="58">
        <f t="shared" si="21"/>
        <v>-5.1509699999999999E-2</v>
      </c>
      <c r="G121" s="58">
        <f t="shared" si="22"/>
        <v>-5.1683133333333332E-2</v>
      </c>
      <c r="H121" s="58">
        <f t="shared" si="23"/>
        <v>-5.1856566666666666E-2</v>
      </c>
      <c r="I121" s="58">
        <f t="shared" si="24"/>
        <v>-5.2203433333333334E-2</v>
      </c>
      <c r="J121" s="58">
        <f t="shared" si="25"/>
        <v>-5.2376866666666667E-2</v>
      </c>
      <c r="K121" s="58">
        <f t="shared" si="26"/>
        <v>-5.2550300000000001E-2</v>
      </c>
      <c r="L121" s="62">
        <f t="shared" ca="1" si="27"/>
        <v>0.62314083431339951</v>
      </c>
      <c r="M121" s="61">
        <v>0.88548178978391778</v>
      </c>
      <c r="N121">
        <f t="shared" si="19"/>
        <v>1</v>
      </c>
      <c r="O121" s="68">
        <f t="shared" si="28"/>
        <v>-5.8658321137910988E-2</v>
      </c>
      <c r="P121" s="68">
        <f t="shared" si="29"/>
        <v>-5.2784073571804202E-2</v>
      </c>
      <c r="Q121" s="68">
        <f t="shared" si="35"/>
        <v>-5.2225884534841852E-2</v>
      </c>
      <c r="R121" s="68">
        <f t="shared" si="30"/>
        <v>-5.2259817403052668E-2</v>
      </c>
      <c r="S121" s="68">
        <f t="shared" si="31"/>
        <v>-5.163528182167168E-2</v>
      </c>
      <c r="T121" s="68">
        <f t="shared" si="36"/>
        <v>-5.2225884534841852E-2</v>
      </c>
      <c r="U121" s="68">
        <f t="shared" si="32"/>
        <v>1.958845348418517E-4</v>
      </c>
      <c r="V121" s="32">
        <f t="shared" si="37"/>
        <v>3.764838263345218E-3</v>
      </c>
      <c r="X121" s="56" t="s">
        <v>677</v>
      </c>
      <c r="Y121" s="56" t="s">
        <v>686</v>
      </c>
      <c r="Z121" s="56" t="s">
        <v>696</v>
      </c>
      <c r="AA121" s="68">
        <v>-5.203E-2</v>
      </c>
      <c r="AB121" s="68">
        <v>-5.2040000000000003E-2</v>
      </c>
      <c r="AC121" s="68">
        <f t="shared" si="33"/>
        <v>1.0000000000003062E-5</v>
      </c>
      <c r="AD121" s="32">
        <f t="shared" si="34"/>
        <v>1.9219680953302062E-4</v>
      </c>
    </row>
    <row r="122" spans="1:30" x14ac:dyDescent="0.2">
      <c r="A122" s="56" t="s">
        <v>677</v>
      </c>
      <c r="B122" s="56" t="s">
        <v>686</v>
      </c>
      <c r="C122" s="56" t="s">
        <v>697</v>
      </c>
      <c r="D122" s="75">
        <f t="shared" si="20"/>
        <v>9.893333333333333E-5</v>
      </c>
      <c r="E122" s="58">
        <v>2.9680000000000002E-2</v>
      </c>
      <c r="F122" s="58">
        <f t="shared" si="21"/>
        <v>2.9383200000000002E-2</v>
      </c>
      <c r="G122" s="58">
        <f t="shared" si="22"/>
        <v>2.9482133333333334E-2</v>
      </c>
      <c r="H122" s="58">
        <f t="shared" si="23"/>
        <v>2.9581066666666669E-2</v>
      </c>
      <c r="I122" s="58">
        <f t="shared" si="24"/>
        <v>2.9778933333333334E-2</v>
      </c>
      <c r="J122" s="58">
        <f t="shared" si="25"/>
        <v>2.9877866666666669E-2</v>
      </c>
      <c r="K122" s="58">
        <f t="shared" si="26"/>
        <v>2.9976800000000001E-2</v>
      </c>
      <c r="L122" s="62">
        <f t="shared" ca="1" si="27"/>
        <v>0.11952276943172691</v>
      </c>
      <c r="M122" s="61">
        <v>0.52798446785654818</v>
      </c>
      <c r="N122">
        <f t="shared" si="19"/>
        <v>1</v>
      </c>
      <c r="O122" s="68">
        <f t="shared" si="28"/>
        <v>3.181218383931346E-2</v>
      </c>
      <c r="P122" s="68">
        <f t="shared" si="29"/>
        <v>2.9849900686926237E-2</v>
      </c>
      <c r="Q122" s="68">
        <f t="shared" si="35"/>
        <v>2.9688111915284525E-2</v>
      </c>
      <c r="R122" s="68">
        <f t="shared" si="30"/>
        <v>2.9550843929506552E-2</v>
      </c>
      <c r="S122" s="68">
        <f t="shared" si="31"/>
        <v>2.7805960373890066E-2</v>
      </c>
      <c r="T122" s="68">
        <f t="shared" si="36"/>
        <v>2.9688111915284525E-2</v>
      </c>
      <c r="U122" s="68">
        <f t="shared" si="32"/>
        <v>8.1119152845234022E-6</v>
      </c>
      <c r="V122" s="32">
        <f t="shared" si="37"/>
        <v>2.73312509586368E-4</v>
      </c>
      <c r="X122" s="56" t="s">
        <v>677</v>
      </c>
      <c r="Y122" s="56" t="s">
        <v>686</v>
      </c>
      <c r="Z122" s="56" t="s">
        <v>697</v>
      </c>
      <c r="AA122" s="68">
        <v>2.9700000000000001E-2</v>
      </c>
      <c r="AB122" s="68">
        <v>2.9760000000000002E-2</v>
      </c>
      <c r="AC122" s="68">
        <f t="shared" si="33"/>
        <v>6.0000000000001025E-5</v>
      </c>
      <c r="AD122" s="32">
        <f t="shared" si="34"/>
        <v>2.0202020202020545E-3</v>
      </c>
    </row>
    <row r="123" spans="1:30" x14ac:dyDescent="0.2">
      <c r="A123" s="56" t="s">
        <v>677</v>
      </c>
      <c r="B123" s="56" t="s">
        <v>688</v>
      </c>
      <c r="C123" s="56" t="s">
        <v>692</v>
      </c>
      <c r="D123" s="75">
        <f t="shared" si="20"/>
        <v>5.8177641733144322E-5</v>
      </c>
      <c r="E123" s="58">
        <v>-0.26458999999999999</v>
      </c>
      <c r="F123" s="58">
        <f t="shared" si="21"/>
        <v>-0.26476453292519941</v>
      </c>
      <c r="G123" s="58">
        <f t="shared" si="22"/>
        <v>-0.26470635528346625</v>
      </c>
      <c r="H123" s="58">
        <f t="shared" si="23"/>
        <v>-0.26464817764173315</v>
      </c>
      <c r="I123" s="58">
        <f t="shared" si="24"/>
        <v>-0.26453182235826683</v>
      </c>
      <c r="J123" s="58">
        <f t="shared" si="25"/>
        <v>-0.26447364471653373</v>
      </c>
      <c r="K123" s="58">
        <f t="shared" si="26"/>
        <v>-0.26441546707480057</v>
      </c>
      <c r="L123" s="62">
        <f t="shared" ca="1" si="27"/>
        <v>0.54331176416021421</v>
      </c>
      <c r="M123" s="61">
        <v>0.54678581915966173</v>
      </c>
      <c r="N123">
        <f t="shared" si="19"/>
        <v>1</v>
      </c>
      <c r="O123" s="68">
        <f t="shared" si="28"/>
        <v>-0.26328517769557225</v>
      </c>
      <c r="P123" s="68">
        <f t="shared" si="29"/>
        <v>-0.26448204138162446</v>
      </c>
      <c r="Q123" s="68">
        <f t="shared" si="35"/>
        <v>-0.26458202493810351</v>
      </c>
      <c r="R123" s="68">
        <f t="shared" si="30"/>
        <v>-0.26465790139063067</v>
      </c>
      <c r="S123" s="68">
        <f t="shared" si="31"/>
        <v>-0.26564103315521903</v>
      </c>
      <c r="T123" s="68">
        <f t="shared" si="36"/>
        <v>-0.26458202493810351</v>
      </c>
      <c r="U123" s="68">
        <f t="shared" si="32"/>
        <v>7.9750618964813391E-6</v>
      </c>
      <c r="V123" s="32">
        <f t="shared" si="37"/>
        <v>3.0141206759444196E-5</v>
      </c>
      <c r="X123" s="56" t="s">
        <v>677</v>
      </c>
      <c r="Y123" s="56" t="s">
        <v>688</v>
      </c>
      <c r="Z123" s="56" t="s">
        <v>692</v>
      </c>
      <c r="AA123" s="68">
        <v>-0.26458999999999999</v>
      </c>
      <c r="AB123" s="68">
        <v>-0.26468000000000003</v>
      </c>
      <c r="AC123" s="68">
        <f t="shared" si="33"/>
        <v>9.0000000000034497E-5</v>
      </c>
      <c r="AD123" s="32">
        <f t="shared" si="34"/>
        <v>3.4014890963390338E-4</v>
      </c>
    </row>
    <row r="124" spans="1:30" x14ac:dyDescent="0.2">
      <c r="A124" s="56" t="s">
        <v>677</v>
      </c>
      <c r="B124" s="56" t="s">
        <v>688</v>
      </c>
      <c r="C124" s="56" t="s">
        <v>693</v>
      </c>
      <c r="D124" s="75">
        <f t="shared" si="20"/>
        <v>3.5000000000000001E-3</v>
      </c>
      <c r="E124" s="58">
        <v>1.05</v>
      </c>
      <c r="F124" s="58">
        <f t="shared" si="21"/>
        <v>1.0395000000000001</v>
      </c>
      <c r="G124" s="58">
        <f t="shared" si="22"/>
        <v>1.0430000000000001</v>
      </c>
      <c r="H124" s="58">
        <f t="shared" si="23"/>
        <v>1.0465</v>
      </c>
      <c r="I124" s="58">
        <f t="shared" si="24"/>
        <v>1.0535000000000001</v>
      </c>
      <c r="J124" s="58">
        <f t="shared" si="25"/>
        <v>1.0569999999999999</v>
      </c>
      <c r="K124" s="58">
        <f t="shared" si="26"/>
        <v>1.0605</v>
      </c>
      <c r="L124" s="62">
        <f t="shared" ca="1" si="27"/>
        <v>0.64459974482314353</v>
      </c>
      <c r="M124" s="61">
        <v>0.19485696703789479</v>
      </c>
      <c r="N124">
        <f t="shared" si="19"/>
        <v>1</v>
      </c>
      <c r="O124" s="68">
        <f t="shared" si="28"/>
        <v>1.0710745633861372</v>
      </c>
      <c r="P124" s="68">
        <f t="shared" si="29"/>
        <v>1.0474311948832422</v>
      </c>
      <c r="Q124" s="68">
        <f t="shared" si="35"/>
        <v>1.0468707863598963</v>
      </c>
      <c r="R124" s="68">
        <f t="shared" si="30"/>
        <v>1.0368513567669813</v>
      </c>
      <c r="S124" s="68">
        <f t="shared" si="31"/>
        <v>0.92934495965653119</v>
      </c>
      <c r="T124" s="68">
        <f t="shared" si="36"/>
        <v>1.0468707863598963</v>
      </c>
      <c r="U124" s="68">
        <f t="shared" si="32"/>
        <v>3.1292136401037673E-3</v>
      </c>
      <c r="V124" s="32">
        <f t="shared" si="37"/>
        <v>2.9802034667654924E-3</v>
      </c>
      <c r="X124" s="56" t="s">
        <v>677</v>
      </c>
      <c r="Y124" s="56" t="s">
        <v>688</v>
      </c>
      <c r="Z124" s="56" t="s">
        <v>693</v>
      </c>
      <c r="AA124" s="68">
        <v>1.05</v>
      </c>
      <c r="AB124" s="68">
        <v>1.0518400000000001</v>
      </c>
      <c r="AC124" s="68">
        <f t="shared" si="33"/>
        <v>1.8400000000000638E-3</v>
      </c>
      <c r="AD124" s="32">
        <f t="shared" si="34"/>
        <v>1.752380952381013E-3</v>
      </c>
    </row>
    <row r="125" spans="1:30" x14ac:dyDescent="0.2">
      <c r="A125" s="56" t="s">
        <v>688</v>
      </c>
      <c r="B125" s="56" t="s">
        <v>691</v>
      </c>
      <c r="C125" s="56" t="s">
        <v>694</v>
      </c>
      <c r="D125" s="75">
        <f t="shared" si="20"/>
        <v>1.5589999999999999E-4</v>
      </c>
      <c r="E125" s="58">
        <v>4.6769999999999999E-2</v>
      </c>
      <c r="F125" s="58">
        <f t="shared" si="21"/>
        <v>4.6302299999999998E-2</v>
      </c>
      <c r="G125" s="58">
        <f t="shared" si="22"/>
        <v>4.6458199999999998E-2</v>
      </c>
      <c r="H125" s="58">
        <f t="shared" si="23"/>
        <v>4.6614099999999999E-2</v>
      </c>
      <c r="I125" s="58">
        <f t="shared" si="24"/>
        <v>4.69259E-2</v>
      </c>
      <c r="J125" s="58">
        <f t="shared" si="25"/>
        <v>4.70818E-2</v>
      </c>
      <c r="K125" s="58">
        <f t="shared" si="26"/>
        <v>4.7237700000000001E-2</v>
      </c>
      <c r="L125" s="62">
        <f t="shared" ca="1" si="27"/>
        <v>0.59266572644090709</v>
      </c>
      <c r="M125" s="61">
        <v>0.90160027916473706</v>
      </c>
      <c r="N125">
        <f t="shared" si="19"/>
        <v>1</v>
      </c>
      <c r="O125" s="68">
        <f t="shared" si="28"/>
        <v>5.2845377786563286E-2</v>
      </c>
      <c r="P125" s="68">
        <f t="shared" si="29"/>
        <v>4.7466330710241228E-2</v>
      </c>
      <c r="Q125" s="68">
        <f t="shared" si="35"/>
        <v>4.6953444135721598E-2</v>
      </c>
      <c r="R125" s="68">
        <f t="shared" si="30"/>
        <v>4.6995074492434015E-2</v>
      </c>
      <c r="S125" s="68">
        <f t="shared" si="31"/>
        <v>4.6532336294721796E-2</v>
      </c>
      <c r="T125" s="68">
        <f t="shared" si="36"/>
        <v>4.6953444135721598E-2</v>
      </c>
      <c r="U125" s="68">
        <f t="shared" si="32"/>
        <v>1.8344413572159851E-4</v>
      </c>
      <c r="V125" s="32">
        <f t="shared" si="37"/>
        <v>3.9222607594953714E-3</v>
      </c>
      <c r="X125" s="56" t="s">
        <v>688</v>
      </c>
      <c r="Y125" s="56" t="s">
        <v>691</v>
      </c>
      <c r="Z125" s="56" t="s">
        <v>694</v>
      </c>
      <c r="AA125" s="68">
        <v>4.6769999999999999E-2</v>
      </c>
      <c r="AB125" s="68">
        <v>4.657E-2</v>
      </c>
      <c r="AC125" s="68">
        <f t="shared" si="33"/>
        <v>1.9999999999999879E-4</v>
      </c>
      <c r="AD125" s="32">
        <f t="shared" si="34"/>
        <v>4.2762454564891769E-3</v>
      </c>
    </row>
    <row r="126" spans="1:30" x14ac:dyDescent="0.2">
      <c r="A126" s="56" t="s">
        <v>688</v>
      </c>
      <c r="B126" s="56" t="s">
        <v>686</v>
      </c>
      <c r="C126" s="56" t="s">
        <v>694</v>
      </c>
      <c r="D126" s="75">
        <f t="shared" si="20"/>
        <v>-4.4066666666666669E-5</v>
      </c>
      <c r="E126" s="58">
        <v>-1.3220000000000001E-2</v>
      </c>
      <c r="F126" s="58">
        <f t="shared" si="21"/>
        <v>-1.30878E-2</v>
      </c>
      <c r="G126" s="58">
        <f t="shared" si="22"/>
        <v>-1.3131866666666667E-2</v>
      </c>
      <c r="H126" s="58">
        <f t="shared" si="23"/>
        <v>-1.3175933333333334E-2</v>
      </c>
      <c r="I126" s="58">
        <f t="shared" si="24"/>
        <v>-1.3264066666666668E-2</v>
      </c>
      <c r="J126" s="58">
        <f t="shared" si="25"/>
        <v>-1.3308133333333335E-2</v>
      </c>
      <c r="K126" s="58">
        <f t="shared" si="26"/>
        <v>-1.3352200000000002E-2</v>
      </c>
      <c r="L126" s="62">
        <f t="shared" ca="1" si="27"/>
        <v>0.47796667374340662</v>
      </c>
      <c r="M126" s="61">
        <v>0.82766867688268331</v>
      </c>
      <c r="N126">
        <f t="shared" si="19"/>
        <v>1</v>
      </c>
      <c r="O126" s="68">
        <f t="shared" si="28"/>
        <v>-1.4785380871544539E-2</v>
      </c>
      <c r="P126" s="68">
        <f t="shared" si="29"/>
        <v>-1.3392851800549157E-2</v>
      </c>
      <c r="Q126" s="68">
        <f t="shared" si="35"/>
        <v>-1.3262306669678574E-2</v>
      </c>
      <c r="R126" s="68">
        <f t="shared" si="30"/>
        <v>-1.3259646600647268E-2</v>
      </c>
      <c r="S126" s="68">
        <f t="shared" si="31"/>
        <v>-1.3000937670301332E-2</v>
      </c>
      <c r="T126" s="68">
        <f t="shared" si="36"/>
        <v>-1.3262306669678574E-2</v>
      </c>
      <c r="U126" s="68">
        <f t="shared" si="32"/>
        <v>4.2306669678573647E-5</v>
      </c>
      <c r="V126" s="32">
        <f t="shared" si="37"/>
        <v>3.2002019424034528E-3</v>
      </c>
      <c r="X126" s="56" t="s">
        <v>688</v>
      </c>
      <c r="Y126" s="56" t="s">
        <v>686</v>
      </c>
      <c r="Z126" s="56" t="s">
        <v>694</v>
      </c>
      <c r="AA126" s="68">
        <v>-1.323E-2</v>
      </c>
      <c r="AB126" s="68">
        <v>-1.332E-2</v>
      </c>
      <c r="AC126" s="68">
        <f t="shared" si="33"/>
        <v>8.9999999999999802E-5</v>
      </c>
      <c r="AD126" s="32">
        <f t="shared" si="34"/>
        <v>6.8027210884353592E-3</v>
      </c>
    </row>
    <row r="127" spans="1:30" x14ac:dyDescent="0.2">
      <c r="A127" s="56" t="s">
        <v>688</v>
      </c>
      <c r="B127" s="56" t="s">
        <v>685</v>
      </c>
      <c r="C127" s="56" t="s">
        <v>694</v>
      </c>
      <c r="D127" s="75">
        <f t="shared" si="20"/>
        <v>-4.8440000000000001E-4</v>
      </c>
      <c r="E127" s="58">
        <v>-0.14532</v>
      </c>
      <c r="F127" s="58">
        <f t="shared" si="21"/>
        <v>-0.14386680000000002</v>
      </c>
      <c r="G127" s="58">
        <f t="shared" si="22"/>
        <v>-0.14435120000000001</v>
      </c>
      <c r="H127" s="58">
        <f t="shared" si="23"/>
        <v>-0.14483560000000001</v>
      </c>
      <c r="I127" s="58">
        <f t="shared" si="24"/>
        <v>-0.1458044</v>
      </c>
      <c r="J127" s="58">
        <f t="shared" si="25"/>
        <v>-0.1462888</v>
      </c>
      <c r="K127" s="58">
        <f t="shared" si="26"/>
        <v>-0.14677319999999999</v>
      </c>
      <c r="L127" s="62">
        <f t="shared" ca="1" si="27"/>
        <v>0.1007855629671438</v>
      </c>
      <c r="M127" s="61">
        <v>0.74540266483276163</v>
      </c>
      <c r="N127">
        <f t="shared" si="19"/>
        <v>1</v>
      </c>
      <c r="O127" s="68">
        <f t="shared" si="28"/>
        <v>-0.160669555750349</v>
      </c>
      <c r="P127" s="68">
        <f t="shared" si="29"/>
        <v>-0.14692683451688734</v>
      </c>
      <c r="Q127" s="68">
        <f t="shared" si="35"/>
        <v>-0.14566829490432168</v>
      </c>
      <c r="R127" s="68">
        <f t="shared" si="30"/>
        <v>-0.14546258492159669</v>
      </c>
      <c r="S127" s="68">
        <f t="shared" si="31"/>
        <v>-0.14105417859417207</v>
      </c>
      <c r="T127" s="68">
        <f t="shared" si="36"/>
        <v>-0.14566829490432168</v>
      </c>
      <c r="U127" s="68">
        <f t="shared" si="32"/>
        <v>3.4829490432167209E-4</v>
      </c>
      <c r="V127" s="32">
        <f t="shared" si="37"/>
        <v>2.3967444558331413E-3</v>
      </c>
      <c r="X127" s="56" t="s">
        <v>688</v>
      </c>
      <c r="Y127" s="56" t="s">
        <v>685</v>
      </c>
      <c r="Z127" s="56" t="s">
        <v>694</v>
      </c>
      <c r="AA127" s="68">
        <v>-0.14532999999999999</v>
      </c>
      <c r="AB127" s="68">
        <v>-0.14504</v>
      </c>
      <c r="AC127" s="68">
        <f t="shared" si="33"/>
        <v>2.8999999999998471E-4</v>
      </c>
      <c r="AD127" s="32">
        <f t="shared" si="34"/>
        <v>1.9954586114359369E-3</v>
      </c>
    </row>
    <row r="128" spans="1:30" x14ac:dyDescent="0.2">
      <c r="A128" s="56" t="s">
        <v>688</v>
      </c>
      <c r="B128" s="56" t="s">
        <v>686</v>
      </c>
      <c r="C128" s="56" t="s">
        <v>695</v>
      </c>
      <c r="D128" s="75">
        <f t="shared" si="20"/>
        <v>3.8133333333333336E-5</v>
      </c>
      <c r="E128" s="58">
        <v>1.1440000000000001E-2</v>
      </c>
      <c r="F128" s="58">
        <f t="shared" si="21"/>
        <v>1.13256E-2</v>
      </c>
      <c r="G128" s="58">
        <f t="shared" si="22"/>
        <v>1.1363733333333334E-2</v>
      </c>
      <c r="H128" s="58">
        <f t="shared" si="23"/>
        <v>1.1401866666666666E-2</v>
      </c>
      <c r="I128" s="58">
        <f t="shared" si="24"/>
        <v>1.1478133333333335E-2</v>
      </c>
      <c r="J128" s="58">
        <f t="shared" si="25"/>
        <v>1.1516266666666667E-2</v>
      </c>
      <c r="K128" s="58">
        <f t="shared" si="26"/>
        <v>1.1554400000000001E-2</v>
      </c>
      <c r="L128" s="62">
        <f t="shared" ca="1" si="27"/>
        <v>0.1601443079157</v>
      </c>
      <c r="M128" s="61">
        <v>0.81089832255196814</v>
      </c>
      <c r="N128">
        <f t="shared" si="19"/>
        <v>1</v>
      </c>
      <c r="O128" s="68">
        <f t="shared" si="28"/>
        <v>1.2764797017870191E-2</v>
      </c>
      <c r="P128" s="68">
        <f t="shared" si="29"/>
        <v>1.1584872524159783E-2</v>
      </c>
      <c r="Q128" s="68">
        <f t="shared" si="35"/>
        <v>1.1474736564215203E-2</v>
      </c>
      <c r="R128" s="68">
        <f t="shared" si="30"/>
        <v>1.1469602668874038E-2</v>
      </c>
      <c r="S128" s="68">
        <f t="shared" si="31"/>
        <v>1.1220619240092383E-2</v>
      </c>
      <c r="T128" s="68">
        <f t="shared" si="36"/>
        <v>1.1474736564215203E-2</v>
      </c>
      <c r="U128" s="68">
        <f t="shared" si="32"/>
        <v>3.4736564215202825E-5</v>
      </c>
      <c r="V128" s="32">
        <f t="shared" si="37"/>
        <v>3.0364129558743728E-3</v>
      </c>
      <c r="X128" s="56" t="s">
        <v>688</v>
      </c>
      <c r="Y128" s="56" t="s">
        <v>691</v>
      </c>
      <c r="Z128" s="56" t="s">
        <v>695</v>
      </c>
      <c r="AA128" s="68">
        <v>-2.801E-2</v>
      </c>
      <c r="AB128" s="68">
        <v>-2.7869999999999999E-2</v>
      </c>
      <c r="AC128" s="68">
        <f t="shared" si="33"/>
        <v>1.4000000000000123E-4</v>
      </c>
      <c r="AD128" s="32">
        <f t="shared" si="34"/>
        <v>4.9982149232417434E-3</v>
      </c>
    </row>
    <row r="129" spans="1:30" x14ac:dyDescent="0.2">
      <c r="A129" s="56" t="s">
        <v>688</v>
      </c>
      <c r="B129" s="56" t="s">
        <v>691</v>
      </c>
      <c r="C129" s="56" t="s">
        <v>695</v>
      </c>
      <c r="D129" s="75">
        <f t="shared" si="20"/>
        <v>-9.3333333333333343E-5</v>
      </c>
      <c r="E129" s="58">
        <v>-2.8000000000000001E-2</v>
      </c>
      <c r="F129" s="58">
        <f t="shared" si="21"/>
        <v>-2.7720000000000002E-2</v>
      </c>
      <c r="G129" s="58">
        <f t="shared" si="22"/>
        <v>-2.7813333333333332E-2</v>
      </c>
      <c r="H129" s="58">
        <f t="shared" si="23"/>
        <v>-2.7906666666666666E-2</v>
      </c>
      <c r="I129" s="58">
        <f t="shared" si="24"/>
        <v>-2.8093333333333335E-2</v>
      </c>
      <c r="J129" s="58">
        <f t="shared" si="25"/>
        <v>-2.8186666666666669E-2</v>
      </c>
      <c r="K129" s="58">
        <f t="shared" si="26"/>
        <v>-2.828E-2</v>
      </c>
      <c r="L129" s="62">
        <f t="shared" ca="1" si="27"/>
        <v>0.78542776984216589</v>
      </c>
      <c r="M129" s="61">
        <v>4.3752782879128205E-2</v>
      </c>
      <c r="N129">
        <f t="shared" si="19"/>
        <v>-2</v>
      </c>
      <c r="O129" s="68">
        <f t="shared" si="28"/>
        <v>-2.7904503173366832E-2</v>
      </c>
      <c r="P129" s="68">
        <f t="shared" si="29"/>
        <v>-2.7827723274972176E-2</v>
      </c>
      <c r="Q129" s="68">
        <f t="shared" si="35"/>
        <v>-2.7875232717263557E-2</v>
      </c>
      <c r="R129" s="68">
        <f t="shared" si="30"/>
        <v>-2.754559425853852E-2</v>
      </c>
      <c r="S129" s="68">
        <f t="shared" si="31"/>
        <v>-2.4125047073910867E-2</v>
      </c>
      <c r="T129" s="68">
        <f t="shared" si="36"/>
        <v>-2.7827723274972176E-2</v>
      </c>
      <c r="U129" s="68">
        <f t="shared" si="32"/>
        <v>1.7227672502782496E-4</v>
      </c>
      <c r="V129" s="32">
        <f t="shared" si="37"/>
        <v>6.1527401795651773E-3</v>
      </c>
      <c r="X129" s="56" t="s">
        <v>688</v>
      </c>
      <c r="Y129" s="56" t="s">
        <v>686</v>
      </c>
      <c r="Z129" s="56" t="s">
        <v>695</v>
      </c>
      <c r="AA129" s="68">
        <v>1.145E-2</v>
      </c>
      <c r="AB129" s="68">
        <v>1.146E-2</v>
      </c>
      <c r="AC129" s="68">
        <f t="shared" si="33"/>
        <v>9.9999999999995925E-6</v>
      </c>
      <c r="AD129" s="32">
        <f t="shared" si="34"/>
        <v>8.7336244541481162E-4</v>
      </c>
    </row>
    <row r="130" spans="1:30" x14ac:dyDescent="0.2">
      <c r="A130" s="56" t="s">
        <v>688</v>
      </c>
      <c r="B130" s="56" t="s">
        <v>685</v>
      </c>
      <c r="C130" s="56" t="s">
        <v>695</v>
      </c>
      <c r="D130" s="75">
        <f t="shared" si="20"/>
        <v>3.6186666666666672E-4</v>
      </c>
      <c r="E130" s="58">
        <v>0.10856</v>
      </c>
      <c r="F130" s="58">
        <f t="shared" si="21"/>
        <v>0.1074744</v>
      </c>
      <c r="G130" s="58">
        <f t="shared" si="22"/>
        <v>0.10783626666666667</v>
      </c>
      <c r="H130" s="58">
        <f t="shared" si="23"/>
        <v>0.10819813333333334</v>
      </c>
      <c r="I130" s="58">
        <f t="shared" si="24"/>
        <v>0.10892186666666667</v>
      </c>
      <c r="J130" s="58">
        <f t="shared" si="25"/>
        <v>0.10928373333333334</v>
      </c>
      <c r="K130" s="58">
        <f t="shared" si="26"/>
        <v>0.10964560000000001</v>
      </c>
      <c r="L130" s="62">
        <f t="shared" ca="1" si="27"/>
        <v>0.3655797287766297</v>
      </c>
      <c r="M130" s="61">
        <v>0.9074076559180988</v>
      </c>
      <c r="N130">
        <f t="shared" si="19"/>
        <v>1</v>
      </c>
      <c r="O130" s="68">
        <f t="shared" si="28"/>
        <v>0.12275981089766419</v>
      </c>
      <c r="P130" s="68">
        <f t="shared" si="29"/>
        <v>0.11019174881350183</v>
      </c>
      <c r="Q130" s="68">
        <f t="shared" si="35"/>
        <v>0.10899195795611358</v>
      </c>
      <c r="R130" s="68">
        <f t="shared" si="30"/>
        <v>0.10909789431264334</v>
      </c>
      <c r="S130" s="68">
        <f t="shared" si="31"/>
        <v>0.10810631967777294</v>
      </c>
      <c r="T130" s="68">
        <f t="shared" si="36"/>
        <v>0.10899195795611358</v>
      </c>
      <c r="U130" s="68">
        <f t="shared" si="32"/>
        <v>4.319579561135739E-4</v>
      </c>
      <c r="V130" s="32">
        <f t="shared" si="37"/>
        <v>3.9789789619894423E-3</v>
      </c>
      <c r="X130" s="56" t="s">
        <v>688</v>
      </c>
      <c r="Y130" s="56" t="s">
        <v>685</v>
      </c>
      <c r="Z130" s="56" t="s">
        <v>695</v>
      </c>
      <c r="AA130" s="68">
        <v>0.10856</v>
      </c>
      <c r="AB130" s="68">
        <v>0.10804</v>
      </c>
      <c r="AC130" s="68">
        <f t="shared" si="33"/>
        <v>5.2000000000000657E-4</v>
      </c>
      <c r="AD130" s="32">
        <f t="shared" si="34"/>
        <v>4.7899778924097875E-3</v>
      </c>
    </row>
    <row r="131" spans="1:30" x14ac:dyDescent="0.2">
      <c r="A131" s="56" t="s">
        <v>677</v>
      </c>
      <c r="B131" s="56" t="s">
        <v>688</v>
      </c>
      <c r="C131" s="56" t="s">
        <v>696</v>
      </c>
      <c r="D131" s="75">
        <f t="shared" si="20"/>
        <v>-3.7260000000000006E-4</v>
      </c>
      <c r="E131" s="58">
        <v>-0.11178</v>
      </c>
      <c r="F131" s="58">
        <f t="shared" si="21"/>
        <v>-0.1106622</v>
      </c>
      <c r="G131" s="58">
        <f t="shared" si="22"/>
        <v>-0.1110348</v>
      </c>
      <c r="H131" s="58">
        <f t="shared" si="23"/>
        <v>-0.1114074</v>
      </c>
      <c r="I131" s="58">
        <f t="shared" si="24"/>
        <v>-0.11215260000000001</v>
      </c>
      <c r="J131" s="58">
        <f t="shared" si="25"/>
        <v>-0.11252520000000001</v>
      </c>
      <c r="K131" s="58">
        <f t="shared" si="26"/>
        <v>-0.11289780000000001</v>
      </c>
      <c r="L131" s="62">
        <f t="shared" ca="1" si="27"/>
        <v>5.7568661267589749E-2</v>
      </c>
      <c r="M131" s="61">
        <v>0.86191577164830324</v>
      </c>
      <c r="N131">
        <f t="shared" si="19"/>
        <v>1</v>
      </c>
      <c r="O131" s="68">
        <f t="shared" si="28"/>
        <v>-0.12561076906835233</v>
      </c>
      <c r="P131" s="68">
        <f t="shared" si="29"/>
        <v>-0.11333542204941986</v>
      </c>
      <c r="Q131" s="68">
        <f t="shared" si="35"/>
        <v>-0.11217510640643469</v>
      </c>
      <c r="R131" s="68">
        <f t="shared" si="30"/>
        <v>-0.11220912271167151</v>
      </c>
      <c r="S131" s="68">
        <f t="shared" si="31"/>
        <v>-0.11052264039702368</v>
      </c>
      <c r="T131" s="68">
        <f t="shared" si="36"/>
        <v>-0.11217510640643469</v>
      </c>
      <c r="U131" s="68">
        <f t="shared" si="32"/>
        <v>3.9510640643468375E-4</v>
      </c>
      <c r="V131" s="32">
        <f t="shared" si="37"/>
        <v>3.5346788909884036E-3</v>
      </c>
      <c r="X131" s="56" t="s">
        <v>677</v>
      </c>
      <c r="Y131" s="56" t="s">
        <v>688</v>
      </c>
      <c r="Z131" s="56" t="s">
        <v>696</v>
      </c>
      <c r="AA131" s="68">
        <v>-0.11178</v>
      </c>
      <c r="AB131" s="68">
        <v>-0.11187999999999999</v>
      </c>
      <c r="AC131" s="68">
        <f t="shared" si="33"/>
        <v>9.9999999999988987E-5</v>
      </c>
      <c r="AD131" s="32">
        <f t="shared" si="34"/>
        <v>8.9461442118437097E-4</v>
      </c>
    </row>
    <row r="132" spans="1:30" x14ac:dyDescent="0.2">
      <c r="A132" s="56" t="s">
        <v>677</v>
      </c>
      <c r="B132" s="56" t="s">
        <v>688</v>
      </c>
      <c r="C132" s="56" t="s">
        <v>697</v>
      </c>
      <c r="D132" s="75">
        <f t="shared" si="20"/>
        <v>3.0666666666666668E-4</v>
      </c>
      <c r="E132" s="58">
        <v>9.1999999999999998E-2</v>
      </c>
      <c r="F132" s="58">
        <f t="shared" si="21"/>
        <v>9.1079999999999994E-2</v>
      </c>
      <c r="G132" s="58">
        <f t="shared" si="22"/>
        <v>9.1386666666666672E-2</v>
      </c>
      <c r="H132" s="58">
        <f t="shared" si="23"/>
        <v>9.1693333333333335E-2</v>
      </c>
      <c r="I132" s="58">
        <f t="shared" si="24"/>
        <v>9.2306666666666662E-2</v>
      </c>
      <c r="J132" s="58">
        <f t="shared" si="25"/>
        <v>9.2613333333333325E-2</v>
      </c>
      <c r="K132" s="58">
        <f t="shared" si="26"/>
        <v>9.2920000000000003E-2</v>
      </c>
      <c r="L132" s="62">
        <f t="shared" ca="1" si="27"/>
        <v>0.16129850528660716</v>
      </c>
      <c r="M132" s="61">
        <v>8.6120357986136042E-2</v>
      </c>
      <c r="N132">
        <f t="shared" si="19"/>
        <v>-2</v>
      </c>
      <c r="O132" s="68">
        <f t="shared" si="28"/>
        <v>9.2291946066002287E-2</v>
      </c>
      <c r="P132" s="68">
        <f t="shared" si="29"/>
        <v>9.1529552929475705E-2</v>
      </c>
      <c r="Q132" s="68">
        <f t="shared" si="35"/>
        <v>9.162811869259424E-2</v>
      </c>
      <c r="R132" s="68">
        <f t="shared" si="30"/>
        <v>9.0602557589765154E-2</v>
      </c>
      <c r="S132" s="68">
        <f t="shared" si="31"/>
        <v>7.9873733167788952E-2</v>
      </c>
      <c r="T132" s="68">
        <f t="shared" si="36"/>
        <v>9.1529552929475705E-2</v>
      </c>
      <c r="U132" s="68">
        <f t="shared" si="32"/>
        <v>4.7044707052429358E-4</v>
      </c>
      <c r="V132" s="32">
        <f t="shared" si="37"/>
        <v>5.1135551143944953E-3</v>
      </c>
      <c r="X132" s="56" t="s">
        <v>677</v>
      </c>
      <c r="Y132" s="56" t="s">
        <v>688</v>
      </c>
      <c r="Z132" s="56" t="s">
        <v>697</v>
      </c>
      <c r="AA132" s="68">
        <v>9.1999999999999998E-2</v>
      </c>
      <c r="AB132" s="68">
        <v>9.2189999999999994E-2</v>
      </c>
      <c r="AC132" s="68">
        <f t="shared" si="33"/>
        <v>1.8999999999999573E-4</v>
      </c>
      <c r="AD132" s="32">
        <f t="shared" si="34"/>
        <v>2.0652173913043013E-3</v>
      </c>
    </row>
    <row r="133" spans="1:30" x14ac:dyDescent="0.2">
      <c r="A133" s="56" t="s">
        <v>677</v>
      </c>
      <c r="B133" s="56" t="s">
        <v>691</v>
      </c>
      <c r="C133" s="56" t="s">
        <v>692</v>
      </c>
      <c r="D133" s="75">
        <f t="shared" si="20"/>
        <v>5.8177641733144322E-5</v>
      </c>
      <c r="E133" s="58">
        <v>-0.27977999999999997</v>
      </c>
      <c r="F133" s="58">
        <f t="shared" si="21"/>
        <v>-0.2799545329251994</v>
      </c>
      <c r="G133" s="58">
        <f t="shared" si="22"/>
        <v>-0.27989635528346624</v>
      </c>
      <c r="H133" s="58">
        <f t="shared" si="23"/>
        <v>-0.27983817764173313</v>
      </c>
      <c r="I133" s="58">
        <f t="shared" si="24"/>
        <v>-0.27972182235826681</v>
      </c>
      <c r="J133" s="58">
        <f t="shared" si="25"/>
        <v>-0.27966364471653371</v>
      </c>
      <c r="K133" s="58">
        <f t="shared" si="26"/>
        <v>-0.27960546707480055</v>
      </c>
      <c r="L133" s="62">
        <f t="shared" ca="1" si="27"/>
        <v>0.27259088873691395</v>
      </c>
      <c r="M133" s="61">
        <v>0.99936278184207272</v>
      </c>
      <c r="N133">
        <f t="shared" ref="N133:N140" si="38">IF(M133&lt;$G$3,-3,IF(M133&lt;$H$3,-2,IF(M133&lt;$J$3,1,IF(M133&lt;$K$3,2,IF(M133&lt;1,3)))))</f>
        <v>3</v>
      </c>
      <c r="O133" s="68">
        <f t="shared" si="28"/>
        <v>-0.27724767837661562</v>
      </c>
      <c r="P133" s="68">
        <f t="shared" si="29"/>
        <v>-0.27947829700788207</v>
      </c>
      <c r="Q133" s="68">
        <f t="shared" si="35"/>
        <v>-0.27969487914146823</v>
      </c>
      <c r="R133" s="68">
        <f t="shared" si="30"/>
        <v>-0.27965415701688828</v>
      </c>
      <c r="S133" s="68">
        <f t="shared" si="31"/>
        <v>-0.27960353383626246</v>
      </c>
      <c r="T133" s="68">
        <f t="shared" si="36"/>
        <v>-0.27960353383626246</v>
      </c>
      <c r="U133" s="68">
        <f t="shared" si="32"/>
        <v>1.7646616373750978E-4</v>
      </c>
      <c r="V133" s="32">
        <f t="shared" si="37"/>
        <v>6.3073187410647583E-4</v>
      </c>
      <c r="X133" s="56" t="s">
        <v>677</v>
      </c>
      <c r="Y133" s="56" t="s">
        <v>691</v>
      </c>
      <c r="Z133" s="56" t="s">
        <v>692</v>
      </c>
      <c r="AA133" s="68">
        <v>-0.27977999999999997</v>
      </c>
      <c r="AB133" s="68">
        <v>-0.27981</v>
      </c>
      <c r="AC133" s="68">
        <f t="shared" si="33"/>
        <v>3.0000000000030003E-5</v>
      </c>
      <c r="AD133" s="32">
        <f t="shared" si="34"/>
        <v>1.0722710701276004E-4</v>
      </c>
    </row>
    <row r="134" spans="1:30" x14ac:dyDescent="0.2">
      <c r="A134" s="56" t="s">
        <v>677</v>
      </c>
      <c r="B134" s="56" t="s">
        <v>691</v>
      </c>
      <c r="C134" s="56" t="s">
        <v>693</v>
      </c>
      <c r="D134" s="75">
        <f t="shared" ref="D134:D140" si="39">IF(C134="03",(0.01*PI()/180)/3,(E134*0.01)/3)</f>
        <v>3.4533333333333339E-3</v>
      </c>
      <c r="E134" s="58">
        <v>1.036</v>
      </c>
      <c r="F134" s="58">
        <f t="shared" ref="F134:F140" si="40">E134-3*D134</f>
        <v>1.0256400000000001</v>
      </c>
      <c r="G134" s="58">
        <f t="shared" ref="G134:G140" si="41">E134-2*D134</f>
        <v>1.0290933333333334</v>
      </c>
      <c r="H134" s="58">
        <f t="shared" ref="H134:H140" si="42">E134-D134</f>
        <v>1.0325466666666667</v>
      </c>
      <c r="I134" s="58">
        <f t="shared" ref="I134:I140" si="43">E134+D134</f>
        <v>1.0394533333333333</v>
      </c>
      <c r="J134" s="58">
        <f t="shared" ref="J134:J140" si="44">E134+2*D134</f>
        <v>1.0429066666666666</v>
      </c>
      <c r="K134" s="58">
        <f t="shared" ref="K134:K140" si="45">E134+3*D134</f>
        <v>1.04636</v>
      </c>
      <c r="L134" s="62">
        <f t="shared" ref="L134:L140" ca="1" si="46">RAND()</f>
        <v>0.23098017550177474</v>
      </c>
      <c r="M134" s="61">
        <v>0.95320747099620906</v>
      </c>
      <c r="N134">
        <f t="shared" si="38"/>
        <v>1</v>
      </c>
      <c r="O134" s="68">
        <f t="shared" ref="O134:O140" si="47">(((G134-F134)/($G$3-$F$3))*($M134-$F$3))+(F134)</f>
        <v>1.1788838756724263</v>
      </c>
      <c r="P134" s="68">
        <f t="shared" ref="P134:P140" si="48">(((H134-G134)/($H$3-$G$3))*($M134-$G$3))+(G134)</f>
        <v>1.0527357699276936</v>
      </c>
      <c r="Q134" s="68">
        <f t="shared" si="35"/>
        <v>1.0405856327761702</v>
      </c>
      <c r="R134" s="68">
        <f t="shared" ref="R134:R140" si="49">(((J134-I134)/($J$3-$I$3))*($M134-$I$3))+(I134)</f>
        <v>1.0422969963196487</v>
      </c>
      <c r="S134" s="68">
        <f t="shared" ref="S134:S140" si="50">(((K134-J134)/($K$3-$J$3))*($M134-$J$3))+(J134)</f>
        <v>1.039043999992552</v>
      </c>
      <c r="T134" s="68">
        <f t="shared" si="36"/>
        <v>1.0405856327761702</v>
      </c>
      <c r="U134" s="68">
        <f t="shared" ref="U134:U140" si="51">ABS(T134-E134)</f>
        <v>4.5856327761701898E-3</v>
      </c>
      <c r="V134" s="32">
        <f t="shared" si="37"/>
        <v>4.4262864634847391E-3</v>
      </c>
      <c r="X134" s="56" t="s">
        <v>677</v>
      </c>
      <c r="Y134" s="56" t="s">
        <v>691</v>
      </c>
      <c r="Z134" s="56" t="s">
        <v>693</v>
      </c>
      <c r="AA134" s="68">
        <v>1.036</v>
      </c>
      <c r="AB134" s="68">
        <v>1.03881</v>
      </c>
      <c r="AC134" s="68">
        <f t="shared" ref="AC134:AC140" si="52">ABS(AB134-AA134)</f>
        <v>2.8099999999999792E-3</v>
      </c>
      <c r="AD134" s="32">
        <f t="shared" ref="AD134:AD140" si="53">ABS(AC134/AA134)</f>
        <v>2.7123552123551921E-3</v>
      </c>
    </row>
    <row r="135" spans="1:30" x14ac:dyDescent="0.2">
      <c r="A135" s="56" t="s">
        <v>691</v>
      </c>
      <c r="B135" s="56" t="s">
        <v>684</v>
      </c>
      <c r="C135" s="56" t="s">
        <v>694</v>
      </c>
      <c r="D135" s="75">
        <f t="shared" si="39"/>
        <v>-2.563666666666667E-4</v>
      </c>
      <c r="E135" s="58">
        <v>-7.6910000000000006E-2</v>
      </c>
      <c r="F135" s="58">
        <f t="shared" si="40"/>
        <v>-7.6140900000000011E-2</v>
      </c>
      <c r="G135" s="58">
        <f t="shared" si="41"/>
        <v>-7.6397266666666672E-2</v>
      </c>
      <c r="H135" s="58">
        <f t="shared" si="42"/>
        <v>-7.6653633333333346E-2</v>
      </c>
      <c r="I135" s="58">
        <f t="shared" si="43"/>
        <v>-7.7166366666666666E-2</v>
      </c>
      <c r="J135" s="58">
        <f t="shared" si="44"/>
        <v>-7.7422733333333341E-2</v>
      </c>
      <c r="K135" s="58">
        <f t="shared" si="45"/>
        <v>-7.7679100000000001E-2</v>
      </c>
      <c r="L135" s="62">
        <f t="shared" ca="1" si="46"/>
        <v>0.81016934160376997</v>
      </c>
      <c r="M135" s="61">
        <v>0.66189965376918636</v>
      </c>
      <c r="N135">
        <f t="shared" si="38"/>
        <v>1</v>
      </c>
      <c r="O135" s="68">
        <f t="shared" si="47"/>
        <v>-8.4035674494388007E-2</v>
      </c>
      <c r="P135" s="68">
        <f t="shared" si="48"/>
        <v>-7.7602887328216574E-2</v>
      </c>
      <c r="Q135" s="68">
        <f t="shared" ref="Q135:Q140" si="54">(((I135-H135)/($I$3-$H$3))*($M135-$H$3))+(H135)</f>
        <v>-7.7031610531999112E-2</v>
      </c>
      <c r="R135" s="68">
        <f t="shared" si="49"/>
        <v>-7.6827939376291093E-2</v>
      </c>
      <c r="S135" s="68">
        <f t="shared" si="50"/>
        <v>-7.3654318472632305E-2</v>
      </c>
      <c r="T135" s="68">
        <f t="shared" ref="T135:T140" si="55">IF(N135=-3,O135,IF(N135=-2,P135,IF(N135=1,Q135,IF(N135=2,R135,S135))))</f>
        <v>-7.7031610531999112E-2</v>
      </c>
      <c r="U135" s="68">
        <f t="shared" si="51"/>
        <v>1.2161053199910565E-4</v>
      </c>
      <c r="V135" s="32">
        <f t="shared" ref="V135:V140" si="56">ABS(U135/E135)</f>
        <v>1.5812057209609368E-3</v>
      </c>
      <c r="X135" s="56" t="s">
        <v>691</v>
      </c>
      <c r="Y135" s="56" t="s">
        <v>684</v>
      </c>
      <c r="Z135" s="56" t="s">
        <v>694</v>
      </c>
      <c r="AA135" s="68">
        <v>-7.6920000000000002E-2</v>
      </c>
      <c r="AB135" s="68">
        <v>-7.6819999999999999E-2</v>
      </c>
      <c r="AC135" s="68">
        <f t="shared" si="52"/>
        <v>1.0000000000000286E-4</v>
      </c>
      <c r="AD135" s="32">
        <f t="shared" si="53"/>
        <v>1.3000520020801205E-3</v>
      </c>
    </row>
    <row r="136" spans="1:30" x14ac:dyDescent="0.2">
      <c r="A136" s="56" t="s">
        <v>691</v>
      </c>
      <c r="B136" s="56" t="s">
        <v>688</v>
      </c>
      <c r="C136" s="56" t="s">
        <v>694</v>
      </c>
      <c r="D136" s="75">
        <f t="shared" si="39"/>
        <v>-1.5586666666666667E-4</v>
      </c>
      <c r="E136" s="58">
        <v>-4.6760000000000003E-2</v>
      </c>
      <c r="F136" s="58">
        <f t="shared" si="40"/>
        <v>-4.6292400000000004E-2</v>
      </c>
      <c r="G136" s="58">
        <f t="shared" si="41"/>
        <v>-4.6448266666666668E-2</v>
      </c>
      <c r="H136" s="58">
        <f t="shared" si="42"/>
        <v>-4.6604133333333339E-2</v>
      </c>
      <c r="I136" s="58">
        <f t="shared" si="43"/>
        <v>-4.6915866666666667E-2</v>
      </c>
      <c r="J136" s="58">
        <f t="shared" si="44"/>
        <v>-4.7071733333333338E-2</v>
      </c>
      <c r="K136" s="58">
        <f t="shared" si="45"/>
        <v>-4.7227600000000002E-2</v>
      </c>
      <c r="L136" s="62">
        <f t="shared" ca="1" si="46"/>
        <v>0.38577522522756713</v>
      </c>
      <c r="M136" s="61">
        <v>0.72782666717922151</v>
      </c>
      <c r="N136">
        <f t="shared" si="38"/>
        <v>1</v>
      </c>
      <c r="O136" s="68">
        <f t="shared" si="47"/>
        <v>-5.1571350886915265E-2</v>
      </c>
      <c r="P136" s="68">
        <f t="shared" si="48"/>
        <v>-4.725687708995098E-2</v>
      </c>
      <c r="Q136" s="68">
        <f t="shared" si="54"/>
        <v>-4.6864045072343985E-2</v>
      </c>
      <c r="R136" s="68">
        <f t="shared" si="49"/>
        <v>-4.6785721632506751E-2</v>
      </c>
      <c r="S136" s="68">
        <f t="shared" si="50"/>
        <v>-4.5259659200823726E-2</v>
      </c>
      <c r="T136" s="68">
        <f t="shared" si="55"/>
        <v>-4.6864045072343985E-2</v>
      </c>
      <c r="U136" s="68">
        <f t="shared" si="51"/>
        <v>1.0404507234398203E-4</v>
      </c>
      <c r="V136" s="32">
        <f t="shared" si="56"/>
        <v>2.2250870903332341E-3</v>
      </c>
      <c r="X136" s="56" t="s">
        <v>691</v>
      </c>
      <c r="Y136" s="56" t="s">
        <v>688</v>
      </c>
      <c r="Z136" s="56" t="s">
        <v>694</v>
      </c>
      <c r="AA136" s="68">
        <v>-4.6769999999999999E-2</v>
      </c>
      <c r="AB136" s="68">
        <v>-4.6890000000000001E-2</v>
      </c>
      <c r="AC136" s="68">
        <f t="shared" si="52"/>
        <v>1.2000000000000205E-4</v>
      </c>
      <c r="AD136" s="32">
        <f t="shared" si="53"/>
        <v>2.5657472738935655E-3</v>
      </c>
    </row>
    <row r="137" spans="1:30" x14ac:dyDescent="0.2">
      <c r="A137" s="56" t="s">
        <v>691</v>
      </c>
      <c r="B137" s="56" t="s">
        <v>688</v>
      </c>
      <c r="C137" s="56" t="s">
        <v>695</v>
      </c>
      <c r="D137" s="75">
        <f t="shared" si="39"/>
        <v>9.3366666666666682E-5</v>
      </c>
      <c r="E137" s="58">
        <v>2.801E-2</v>
      </c>
      <c r="F137" s="58">
        <f t="shared" si="40"/>
        <v>2.7729900000000002E-2</v>
      </c>
      <c r="G137" s="58">
        <f t="shared" si="41"/>
        <v>2.7823266666666666E-2</v>
      </c>
      <c r="H137" s="58">
        <f t="shared" si="42"/>
        <v>2.7916633333333333E-2</v>
      </c>
      <c r="I137" s="58">
        <f t="shared" si="43"/>
        <v>2.8103366666666667E-2</v>
      </c>
      <c r="J137" s="58">
        <f t="shared" si="44"/>
        <v>2.8196733333333335E-2</v>
      </c>
      <c r="K137" s="58">
        <f t="shared" si="45"/>
        <v>2.8290099999999999E-2</v>
      </c>
      <c r="L137" s="62">
        <f t="shared" ca="1" si="46"/>
        <v>0.22501869452201551</v>
      </c>
      <c r="M137" s="61">
        <v>0.19702536713444196</v>
      </c>
      <c r="N137">
        <f t="shared" si="38"/>
        <v>1</v>
      </c>
      <c r="O137" s="68">
        <f t="shared" si="47"/>
        <v>2.8581627588723475E-2</v>
      </c>
      <c r="P137" s="68">
        <f t="shared" si="48"/>
        <v>2.7942963809993518E-2</v>
      </c>
      <c r="Q137" s="68">
        <f t="shared" si="54"/>
        <v>2.7927117692483988E-2</v>
      </c>
      <c r="R137" s="68">
        <f t="shared" si="49"/>
        <v>2.7660734033196851E-2</v>
      </c>
      <c r="S137" s="68">
        <f t="shared" si="50"/>
        <v>2.4800821683517712E-2</v>
      </c>
      <c r="T137" s="68">
        <f t="shared" si="55"/>
        <v>2.7927117692483988E-2</v>
      </c>
      <c r="U137" s="68">
        <f t="shared" si="51"/>
        <v>8.2882307516012055E-5</v>
      </c>
      <c r="V137" s="32">
        <f t="shared" si="56"/>
        <v>2.9590256164231366E-3</v>
      </c>
      <c r="X137" s="56" t="s">
        <v>691</v>
      </c>
      <c r="Y137" s="56" t="s">
        <v>684</v>
      </c>
      <c r="Z137" s="56" t="s">
        <v>695</v>
      </c>
      <c r="AA137" s="68">
        <v>5.4769999999999999E-2</v>
      </c>
      <c r="AB137" s="68">
        <v>5.5039999999999999E-2</v>
      </c>
      <c r="AC137" s="68">
        <f t="shared" si="52"/>
        <v>2.6999999999999941E-4</v>
      </c>
      <c r="AD137" s="32">
        <f t="shared" si="53"/>
        <v>4.9297060434544352E-3</v>
      </c>
    </row>
    <row r="138" spans="1:30" x14ac:dyDescent="0.2">
      <c r="A138" s="56" t="s">
        <v>691</v>
      </c>
      <c r="B138" s="56" t="s">
        <v>684</v>
      </c>
      <c r="C138" s="56" t="s">
        <v>695</v>
      </c>
      <c r="D138" s="75">
        <f t="shared" si="39"/>
        <v>1.8260000000000002E-4</v>
      </c>
      <c r="E138" s="58">
        <v>5.4780000000000002E-2</v>
      </c>
      <c r="F138" s="58">
        <f t="shared" si="40"/>
        <v>5.4232200000000001E-2</v>
      </c>
      <c r="G138" s="58">
        <f t="shared" si="41"/>
        <v>5.4414799999999999E-2</v>
      </c>
      <c r="H138" s="58">
        <f t="shared" si="42"/>
        <v>5.4597400000000004E-2</v>
      </c>
      <c r="I138" s="58">
        <f t="shared" si="43"/>
        <v>5.49626E-2</v>
      </c>
      <c r="J138" s="58">
        <f t="shared" si="44"/>
        <v>5.5145200000000005E-2</v>
      </c>
      <c r="K138" s="58">
        <f t="shared" si="45"/>
        <v>5.5327800000000003E-2</v>
      </c>
      <c r="L138" s="62">
        <f t="shared" ca="1" si="46"/>
        <v>0.11866063741027411</v>
      </c>
      <c r="M138" s="61">
        <v>0.19745762735453209</v>
      </c>
      <c r="N138">
        <f t="shared" si="38"/>
        <v>1</v>
      </c>
      <c r="O138" s="68">
        <f t="shared" si="47"/>
        <v>5.5901629032864199E-2</v>
      </c>
      <c r="P138" s="68">
        <f t="shared" si="48"/>
        <v>5.4649476105628689E-2</v>
      </c>
      <c r="Q138" s="68">
        <f t="shared" si="54"/>
        <v>5.4618135841649394E-2</v>
      </c>
      <c r="R138" s="68">
        <f t="shared" si="49"/>
        <v>5.4097510837048821E-2</v>
      </c>
      <c r="S138" s="68">
        <f t="shared" si="50"/>
        <v>4.8507393135428428E-2</v>
      </c>
      <c r="T138" s="68">
        <f t="shared" si="55"/>
        <v>5.4618135841649394E-2</v>
      </c>
      <c r="U138" s="68">
        <f t="shared" si="51"/>
        <v>1.6186415835060808E-4</v>
      </c>
      <c r="V138" s="32">
        <f t="shared" si="56"/>
        <v>2.9548039129355251E-3</v>
      </c>
      <c r="X138" s="56" t="s">
        <v>691</v>
      </c>
      <c r="Y138" s="56" t="s">
        <v>688</v>
      </c>
      <c r="Z138" s="56" t="s">
        <v>695</v>
      </c>
      <c r="AA138" s="68">
        <v>2.801E-2</v>
      </c>
      <c r="AB138" s="68">
        <v>2.8000000000000001E-2</v>
      </c>
      <c r="AC138" s="68">
        <f t="shared" si="52"/>
        <v>9.9999999999995925E-6</v>
      </c>
      <c r="AD138" s="32">
        <f t="shared" si="53"/>
        <v>3.5701535166010682E-4</v>
      </c>
    </row>
    <row r="139" spans="1:30" x14ac:dyDescent="0.2">
      <c r="A139" s="56" t="s">
        <v>677</v>
      </c>
      <c r="B139" s="56" t="s">
        <v>691</v>
      </c>
      <c r="C139" s="56" t="s">
        <v>696</v>
      </c>
      <c r="D139" s="75">
        <f t="shared" si="39"/>
        <v>-4.1223333333333334E-4</v>
      </c>
      <c r="E139" s="58">
        <v>-0.12367</v>
      </c>
      <c r="F139" s="58">
        <f t="shared" si="40"/>
        <v>-0.12243330000000001</v>
      </c>
      <c r="G139" s="58">
        <f t="shared" si="41"/>
        <v>-0.12284553333333334</v>
      </c>
      <c r="H139" s="58">
        <f t="shared" si="42"/>
        <v>-0.12325776666666667</v>
      </c>
      <c r="I139" s="58">
        <f t="shared" si="43"/>
        <v>-0.12408223333333333</v>
      </c>
      <c r="J139" s="58">
        <f t="shared" si="44"/>
        <v>-0.12449446666666666</v>
      </c>
      <c r="K139" s="58">
        <f t="shared" si="45"/>
        <v>-0.1249067</v>
      </c>
      <c r="L139" s="62">
        <f t="shared" ca="1" si="46"/>
        <v>0.75716138827273183</v>
      </c>
      <c r="M139" s="61">
        <v>0.44268524885970306</v>
      </c>
      <c r="N139">
        <f t="shared" si="38"/>
        <v>1</v>
      </c>
      <c r="O139" s="68">
        <f t="shared" si="47"/>
        <v>-0.13091502963892448</v>
      </c>
      <c r="P139" s="68">
        <f t="shared" si="48"/>
        <v>-0.12411919555375225</v>
      </c>
      <c r="Q139" s="68">
        <f t="shared" si="54"/>
        <v>-0.12360077336386835</v>
      </c>
      <c r="R139" s="68">
        <f t="shared" si="49"/>
        <v>-0.12287309214438263</v>
      </c>
      <c r="S139" s="68">
        <f t="shared" si="50"/>
        <v>-0.11422198193107694</v>
      </c>
      <c r="T139" s="68">
        <f t="shared" si="55"/>
        <v>-0.12360077336386835</v>
      </c>
      <c r="U139" s="68">
        <f t="shared" si="51"/>
        <v>6.9226636131652919E-5</v>
      </c>
      <c r="V139" s="32">
        <f t="shared" si="56"/>
        <v>5.5976903154890368E-4</v>
      </c>
      <c r="X139" s="56" t="s">
        <v>677</v>
      </c>
      <c r="Y139" s="56" t="s">
        <v>691</v>
      </c>
      <c r="Z139" s="56" t="s">
        <v>696</v>
      </c>
      <c r="AA139" s="68">
        <v>-0.1237</v>
      </c>
      <c r="AB139" s="68">
        <v>-0.12347</v>
      </c>
      <c r="AC139" s="68">
        <f t="shared" si="52"/>
        <v>2.3000000000000798E-4</v>
      </c>
      <c r="AD139" s="32">
        <f t="shared" si="53"/>
        <v>1.8593371059014386E-3</v>
      </c>
    </row>
    <row r="140" spans="1:30" x14ac:dyDescent="0.2">
      <c r="A140" s="56" t="s">
        <v>677</v>
      </c>
      <c r="B140" s="56" t="s">
        <v>691</v>
      </c>
      <c r="C140" s="56" t="s">
        <v>697</v>
      </c>
      <c r="D140" s="75">
        <f t="shared" si="39"/>
        <v>2.7599999999999999E-4</v>
      </c>
      <c r="E140" s="58">
        <v>8.2799999999999999E-2</v>
      </c>
      <c r="F140" s="58">
        <f t="shared" si="40"/>
        <v>8.1972000000000003E-2</v>
      </c>
      <c r="G140" s="58">
        <f t="shared" si="41"/>
        <v>8.2248000000000002E-2</v>
      </c>
      <c r="H140" s="58">
        <f t="shared" si="42"/>
        <v>8.2524E-2</v>
      </c>
      <c r="I140" s="58">
        <f t="shared" si="43"/>
        <v>8.3075999999999997E-2</v>
      </c>
      <c r="J140" s="58">
        <f t="shared" si="44"/>
        <v>8.3351999999999996E-2</v>
      </c>
      <c r="K140" s="58">
        <f t="shared" si="45"/>
        <v>8.3627999999999994E-2</v>
      </c>
      <c r="L140" s="62">
        <f t="shared" ca="1" si="46"/>
        <v>0.21454834342614004</v>
      </c>
      <c r="M140" s="61">
        <v>0.82315605114377322</v>
      </c>
      <c r="N140">
        <f t="shared" si="38"/>
        <v>1</v>
      </c>
      <c r="O140" s="68">
        <f t="shared" si="47"/>
        <v>9.2546287651080625E-2</v>
      </c>
      <c r="P140" s="68">
        <f t="shared" si="48"/>
        <v>8.3873447167885806E-2</v>
      </c>
      <c r="Q140" s="68">
        <f t="shared" si="54"/>
        <v>8.3061327483491598E-2</v>
      </c>
      <c r="R140" s="68">
        <f t="shared" si="49"/>
        <v>8.3039151362146291E-2</v>
      </c>
      <c r="S140" s="68">
        <f t="shared" si="50"/>
        <v>8.1369896042689127E-2</v>
      </c>
      <c r="T140" s="68">
        <f t="shared" si="55"/>
        <v>8.3061327483491598E-2</v>
      </c>
      <c r="U140" s="68">
        <f t="shared" si="51"/>
        <v>2.6132748349159962E-4</v>
      </c>
      <c r="V140" s="32">
        <f t="shared" si="56"/>
        <v>3.156129027676324E-3</v>
      </c>
      <c r="X140" s="56" t="s">
        <v>677</v>
      </c>
      <c r="Y140" s="56" t="s">
        <v>691</v>
      </c>
      <c r="Z140" s="56" t="s">
        <v>697</v>
      </c>
      <c r="AA140" s="68">
        <v>8.2769999999999996E-2</v>
      </c>
      <c r="AB140" s="68">
        <v>8.2479999999999998E-2</v>
      </c>
      <c r="AC140" s="68">
        <f t="shared" si="52"/>
        <v>2.8999999999999859E-4</v>
      </c>
      <c r="AD140" s="32">
        <f t="shared" si="53"/>
        <v>3.5036849099915261E-3</v>
      </c>
    </row>
    <row r="141" spans="1:30" x14ac:dyDescent="0.2">
      <c r="T141" t="s">
        <v>710</v>
      </c>
      <c r="U141" s="68">
        <f>AVERAGE(U5:U140)</f>
        <v>8.7166089832725656E-4</v>
      </c>
      <c r="V141" s="32">
        <f>AVERAGE(V5:V140)</f>
        <v>2.8246524893583715E-3</v>
      </c>
      <c r="AB141" t="s">
        <v>710</v>
      </c>
      <c r="AC141" s="68">
        <f>AVERAGE(AC5:AC140)</f>
        <v>6.7102941176470758E-4</v>
      </c>
      <c r="AD141" s="32">
        <f>AVERAGE(AD5:AD140)</f>
        <v>2.2803576216193374E-3</v>
      </c>
    </row>
    <row r="142" spans="1:30" x14ac:dyDescent="0.2">
      <c r="T142" t="s">
        <v>711</v>
      </c>
      <c r="U142" s="68">
        <f>MAX(U5:U140)</f>
        <v>1.2706230481524639E-2</v>
      </c>
      <c r="V142" s="32">
        <f>MAX(V5:V140)</f>
        <v>1.0175349214881649E-2</v>
      </c>
      <c r="AB142" t="s">
        <v>711</v>
      </c>
      <c r="AC142" s="68">
        <f>MAX(AC5:AC140)</f>
        <v>7.3599999999998111E-3</v>
      </c>
      <c r="AD142" s="32">
        <f>MAX(AD5:AD140)</f>
        <v>8.6767895878525174E-3</v>
      </c>
    </row>
    <row r="143" spans="1:30" x14ac:dyDescent="0.2">
      <c r="T143" t="s">
        <v>712</v>
      </c>
      <c r="U143" s="68">
        <f>MIN(U5:U140)</f>
        <v>1.3484691038618494E-6</v>
      </c>
      <c r="V143" s="32">
        <f>MIN(V5:V140)</f>
        <v>0</v>
      </c>
      <c r="AB143" t="s">
        <v>712</v>
      </c>
      <c r="AC143" s="68">
        <f>MIN(AC5:AC140)</f>
        <v>0</v>
      </c>
      <c r="AD143" s="32">
        <f>MIN(AD5:AD140)</f>
        <v>0</v>
      </c>
    </row>
    <row r="144" spans="1:30" x14ac:dyDescent="0.2">
      <c r="T144" t="s">
        <v>656</v>
      </c>
      <c r="U144" s="68">
        <f>STDEV(U5:U140)</f>
        <v>1.7053322716273625E-3</v>
      </c>
      <c r="V144" s="32">
        <f>STDEV(V5:V140)</f>
        <v>2.0979370612499598E-3</v>
      </c>
      <c r="AB144" t="s">
        <v>656</v>
      </c>
      <c r="AC144" s="68">
        <f>STDEV(AC5:AC140)</f>
        <v>1.3062035910801739E-3</v>
      </c>
      <c r="AD144" s="32">
        <f>STDEV(AD5:AD140)</f>
        <v>1.9608848471812483E-3</v>
      </c>
    </row>
  </sheetData>
  <mergeCells count="1">
    <mergeCell ref="X3:AD3"/>
  </mergeCells>
  <phoneticPr fontId="3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983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5.5428732175357275E-3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9.0696229970618821E-3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6.035514675725575E-3</v>
      </c>
      <c r="G5" s="185">
        <v>0.64532720135883626</v>
      </c>
      <c r="H5" s="186">
        <f ca="1">RAND()</f>
        <v>0.37487898629809602</v>
      </c>
      <c r="I5" s="188">
        <f t="shared" ref="I5:I43" ca="1" si="0">G5*($I$2+H5*($I$3-$I$2))</f>
        <v>0.64209744161469906</v>
      </c>
      <c r="J5" s="181">
        <f ca="1">(I5-G5)</f>
        <v>-3.229759744137195E-3</v>
      </c>
      <c r="K5" s="182">
        <f ca="1">ABS(I5-G5)</f>
        <v>3.229759744137195E-3</v>
      </c>
      <c r="L5" s="195">
        <f t="shared" ref="L5:L43" ca="1" si="1">K5/ABS(G5)</f>
        <v>5.0048405480761331E-3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4.7446155293941862E-3</v>
      </c>
      <c r="G6" s="154">
        <v>0.45169232940912796</v>
      </c>
      <c r="H6" s="174">
        <f t="shared" ref="H6:H43" ca="1" si="3">RAND()</f>
        <v>0.39845916542808679</v>
      </c>
      <c r="I6" s="189">
        <f t="shared" ca="1" si="0"/>
        <v>0.44985772076521058</v>
      </c>
      <c r="J6" s="183">
        <f t="shared" ref="J6:J43" ca="1" si="4">(I6-G6)</f>
        <v>-1.8346086439173792E-3</v>
      </c>
      <c r="K6" s="153">
        <f t="shared" ref="K6:K43" ca="1" si="5">ABS(I6-G6)</f>
        <v>1.8346086439173792E-3</v>
      </c>
      <c r="L6" s="196">
        <f t="shared" ca="1" si="1"/>
        <v>4.0616333828765363E-3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3.4381081772758225E-3</v>
      </c>
      <c r="G7" s="154">
        <v>0.25571622659137339</v>
      </c>
      <c r="H7" s="174">
        <f t="shared" ca="1" si="3"/>
        <v>0.40465157498933568</v>
      </c>
      <c r="I7" s="189">
        <f t="shared" ca="1" si="0"/>
        <v>0.25474094101316708</v>
      </c>
      <c r="J7" s="183">
        <f t="shared" ca="1" si="4"/>
        <v>-9.7528557820630857E-4</v>
      </c>
      <c r="K7" s="153">
        <f t="shared" ca="1" si="5"/>
        <v>9.7528557820630857E-4</v>
      </c>
      <c r="L7" s="196">
        <f t="shared" ca="1" si="1"/>
        <v>3.8139370004265892E-3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4.3423832803843876E-3</v>
      </c>
      <c r="G8" s="154">
        <v>0.39135749205765813</v>
      </c>
      <c r="H8" s="174">
        <f t="shared" ca="1" si="3"/>
        <v>0.15303808023711007</v>
      </c>
      <c r="I8" s="189">
        <f t="shared" ca="1" si="0"/>
        <v>0.38592604618734155</v>
      </c>
      <c r="J8" s="183">
        <f t="shared" ca="1" si="4"/>
        <v>-5.4314458703165758E-3</v>
      </c>
      <c r="K8" s="153">
        <f t="shared" ca="1" si="5"/>
        <v>5.4314458703165758E-3</v>
      </c>
      <c r="L8" s="196">
        <f t="shared" ca="1" si="1"/>
        <v>1.3878476790515534E-2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3.08792986922699E-3</v>
      </c>
      <c r="G9" s="154">
        <v>0.20318948038404847</v>
      </c>
      <c r="H9" s="174">
        <f t="shared" ca="1" si="3"/>
        <v>8.5191561274511329E-5</v>
      </c>
      <c r="I9" s="189">
        <f t="shared" ca="1" si="0"/>
        <v>0.19912638317753023</v>
      </c>
      <c r="J9" s="183">
        <f t="shared" ca="1" si="4"/>
        <v>-4.0630972065182347E-3</v>
      </c>
      <c r="K9" s="153">
        <f t="shared" ca="1" si="5"/>
        <v>4.0630972065182347E-3</v>
      </c>
      <c r="L9" s="196">
        <f t="shared" ca="1" si="1"/>
        <v>1.9996592337549041E-2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4.028738128262598E-3</v>
      </c>
      <c r="G10" s="154">
        <v>-0.34431071923938972</v>
      </c>
      <c r="H10" s="174">
        <f t="shared" ca="1" si="3"/>
        <v>0.18371684898630802</v>
      </c>
      <c r="I10" s="189">
        <f t="shared" ca="1" si="0"/>
        <v>-0.33995473207103671</v>
      </c>
      <c r="J10" s="183">
        <f t="shared" ca="1" si="4"/>
        <v>4.3559871683530038E-3</v>
      </c>
      <c r="K10" s="153">
        <f t="shared" ca="1" si="5"/>
        <v>4.3559871683530038E-3</v>
      </c>
      <c r="L10" s="196">
        <f t="shared" ca="1" si="1"/>
        <v>1.2651326040547714E-2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1.8803365887980674E-3</v>
      </c>
      <c r="G11" s="154">
        <v>2.2050488319710126E-2</v>
      </c>
      <c r="H11" s="174">
        <f t="shared" ca="1" si="3"/>
        <v>0.87807350831592712</v>
      </c>
      <c r="I11" s="189">
        <f t="shared" ca="1" si="0"/>
        <v>2.2383956538874615E-2</v>
      </c>
      <c r="J11" s="183">
        <f t="shared" ca="1" si="4"/>
        <v>3.334682191644886E-4</v>
      </c>
      <c r="K11" s="153">
        <f t="shared" ca="1" si="5"/>
        <v>3.334682191644886E-4</v>
      </c>
      <c r="L11" s="196">
        <f t="shared" ca="1" si="1"/>
        <v>1.5122940332637148E-2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2.6263083510072115E-3</v>
      </c>
      <c r="G12" s="154">
        <v>0.13394625265108173</v>
      </c>
      <c r="H12" s="174">
        <f t="shared" ca="1" si="3"/>
        <v>0.60466639893627316</v>
      </c>
      <c r="I12" s="189">
        <f t="shared" ca="1" si="0"/>
        <v>0.13450703952772158</v>
      </c>
      <c r="J12" s="183">
        <f t="shared" ca="1" si="4"/>
        <v>5.6078687663985161E-4</v>
      </c>
      <c r="K12" s="153">
        <f t="shared" ca="1" si="5"/>
        <v>5.6078687663985161E-4</v>
      </c>
      <c r="L12" s="196">
        <f t="shared" ca="1" si="1"/>
        <v>4.1866559574507273E-3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2.8076564943077327E-3</v>
      </c>
      <c r="G13" s="154">
        <v>0.16114847414615996</v>
      </c>
      <c r="H13" s="174">
        <f t="shared" ca="1" si="3"/>
        <v>0.12753884008802774</v>
      </c>
      <c r="I13" s="189">
        <f t="shared" ca="1" si="0"/>
        <v>0.15874761224221903</v>
      </c>
      <c r="J13" s="183">
        <f t="shared" ca="1" si="4"/>
        <v>-2.4008619039409262E-3</v>
      </c>
      <c r="K13" s="153">
        <f t="shared" ca="1" si="5"/>
        <v>2.4008619039409262E-3</v>
      </c>
      <c r="L13" s="196">
        <f t="shared" ca="1" si="1"/>
        <v>1.4898446396478877E-2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2.4626665886231837E-3</v>
      </c>
      <c r="G14" s="154">
        <v>0.10939998829347758</v>
      </c>
      <c r="H14" s="174">
        <f t="shared" ca="1" si="3"/>
        <v>0.37614321247061833</v>
      </c>
      <c r="I14" s="189">
        <f t="shared" ca="1" si="0"/>
        <v>0.1088579910492463</v>
      </c>
      <c r="J14" s="183">
        <f t="shared" ca="1" si="4"/>
        <v>-5.4199724423127649E-4</v>
      </c>
      <c r="K14" s="153">
        <f t="shared" ca="1" si="5"/>
        <v>5.4199724423127649E-4</v>
      </c>
      <c r="L14" s="196">
        <f t="shared" ca="1" si="1"/>
        <v>4.9542715011752E-3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2.4626665886231837E-3</v>
      </c>
      <c r="G15" s="154">
        <v>-0.10939998829347758</v>
      </c>
      <c r="H15" s="174">
        <f t="shared" ca="1" si="3"/>
        <v>0.58185119951460351</v>
      </c>
      <c r="I15" s="189">
        <f t="shared" ca="1" si="0"/>
        <v>-0.10975816910422577</v>
      </c>
      <c r="J15" s="183">
        <f t="shared" ca="1" si="4"/>
        <v>-3.5818081074819041E-4</v>
      </c>
      <c r="K15" s="153">
        <f t="shared" ca="1" si="5"/>
        <v>3.5818081074819041E-4</v>
      </c>
      <c r="L15" s="196">
        <f t="shared" ca="1" si="1"/>
        <v>3.2740479805841547E-3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3.1442086730594349E-3</v>
      </c>
      <c r="G16" s="154">
        <v>0.21163130095891525</v>
      </c>
      <c r="H16" s="174">
        <f t="shared" ca="1" si="3"/>
        <v>0.70364276994272479</v>
      </c>
      <c r="I16" s="189">
        <f t="shared" ca="1" si="0"/>
        <v>0.21335518833226949</v>
      </c>
      <c r="J16" s="183">
        <f t="shared" ca="1" si="4"/>
        <v>1.7238873733542437E-3</v>
      </c>
      <c r="K16" s="153">
        <f t="shared" ca="1" si="5"/>
        <v>1.7238873733542437E-3</v>
      </c>
      <c r="L16" s="196">
        <f t="shared" ca="1" si="1"/>
        <v>8.1457107977090226E-3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3.222109857456744E-3</v>
      </c>
      <c r="G17" s="154">
        <v>0.22331647861851156</v>
      </c>
      <c r="H17" s="174">
        <f t="shared" ca="1" si="3"/>
        <v>0.31290824408905982</v>
      </c>
      <c r="I17" s="189">
        <f t="shared" ca="1" si="0"/>
        <v>0.22164525173416816</v>
      </c>
      <c r="J17" s="183">
        <f t="shared" ca="1" si="4"/>
        <v>-1.6712268843434019E-3</v>
      </c>
      <c r="K17" s="153">
        <f t="shared" ca="1" si="5"/>
        <v>1.6712268843434019E-3</v>
      </c>
      <c r="L17" s="196">
        <f t="shared" ca="1" si="1"/>
        <v>7.4836702364375696E-3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2.0765126322779756E-3</v>
      </c>
      <c r="G18" s="154">
        <v>-5.1476894841696375E-2</v>
      </c>
      <c r="H18" s="174">
        <f t="shared" ca="1" si="3"/>
        <v>0.21216272676011505</v>
      </c>
      <c r="I18" s="189">
        <f t="shared" ca="1" si="0"/>
        <v>-5.0884216079852766E-2</v>
      </c>
      <c r="J18" s="183">
        <f t="shared" ca="1" si="4"/>
        <v>5.9267876184360829E-4</v>
      </c>
      <c r="K18" s="153">
        <f t="shared" ca="1" si="5"/>
        <v>5.9267876184360829E-4</v>
      </c>
      <c r="L18" s="196">
        <f t="shared" ca="1" si="1"/>
        <v>1.1513490929595416E-2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2.8006660175368746E-3</v>
      </c>
      <c r="G19" s="154">
        <v>-0.1600999026305312</v>
      </c>
      <c r="H19" s="174">
        <f t="shared" ca="1" si="3"/>
        <v>0.8103100717472036</v>
      </c>
      <c r="I19" s="189">
        <f t="shared" ca="1" si="0"/>
        <v>-0.16208712712141124</v>
      </c>
      <c r="J19" s="183">
        <f t="shared" ca="1" si="4"/>
        <v>-1.9872244908800407E-3</v>
      </c>
      <c r="K19" s="153">
        <f t="shared" ca="1" si="5"/>
        <v>1.9872244908800407E-3</v>
      </c>
      <c r="L19" s="196">
        <f t="shared" ca="1" si="1"/>
        <v>1.2412402869888286E-2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3.4440043576228568E-3</v>
      </c>
      <c r="G20" s="154">
        <v>-0.25660065364342854</v>
      </c>
      <c r="H20" s="174">
        <f t="shared" ca="1" si="3"/>
        <v>0.53317508041018757</v>
      </c>
      <c r="I20" s="189">
        <f t="shared" ca="1" si="0"/>
        <v>-0.2569411635361456</v>
      </c>
      <c r="J20" s="183">
        <f t="shared" ca="1" si="4"/>
        <v>-3.4050989271705578E-4</v>
      </c>
      <c r="K20" s="153">
        <f t="shared" ca="1" si="5"/>
        <v>3.4050989271705578E-4</v>
      </c>
      <c r="L20" s="196">
        <f t="shared" ca="1" si="1"/>
        <v>1.327003216407341E-3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2.0679944520408142E-3</v>
      </c>
      <c r="G21" s="154">
        <v>-5.0199167806122102E-2</v>
      </c>
      <c r="H21" s="174">
        <f t="shared" ca="1" si="3"/>
        <v>0.36100923980410915</v>
      </c>
      <c r="I21" s="189">
        <f t="shared" ca="1" si="0"/>
        <v>-4.9920078986339142E-2</v>
      </c>
      <c r="J21" s="183">
        <f t="shared" ca="1" si="4"/>
        <v>2.7908881978296052E-4</v>
      </c>
      <c r="K21" s="153">
        <f t="shared" ca="1" si="5"/>
        <v>2.7908881978296052E-4</v>
      </c>
      <c r="L21" s="196">
        <f t="shared" ca="1" si="1"/>
        <v>5.5596304078356432E-3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3.2379996760824718E-3</v>
      </c>
      <c r="G22" s="154">
        <v>-0.22569995141237076</v>
      </c>
      <c r="H22" s="174">
        <f t="shared" ca="1" si="3"/>
        <v>0.51505848847933078</v>
      </c>
      <c r="I22" s="189">
        <f t="shared" ca="1" si="0"/>
        <v>-0.22583589941709589</v>
      </c>
      <c r="J22" s="183">
        <f t="shared" ca="1" si="4"/>
        <v>-1.359480047251338E-4</v>
      </c>
      <c r="K22" s="153">
        <f t="shared" ca="1" si="5"/>
        <v>1.359480047251338E-4</v>
      </c>
      <c r="L22" s="196">
        <f t="shared" ca="1" si="1"/>
        <v>6.0233953917316794E-4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1.8868422101661047E-3</v>
      </c>
      <c r="G23" s="154">
        <v>-2.3026331524915733E-2</v>
      </c>
      <c r="H23" s="174">
        <f t="shared" ca="1" si="3"/>
        <v>0.2780100032273668</v>
      </c>
      <c r="I23" s="189">
        <f t="shared" ca="1" si="0"/>
        <v>-2.2821866914479669E-2</v>
      </c>
      <c r="J23" s="183">
        <f t="shared" ca="1" si="4"/>
        <v>2.0446461043606423E-4</v>
      </c>
      <c r="K23" s="153">
        <f t="shared" ca="1" si="5"/>
        <v>2.0446461043606423E-4</v>
      </c>
      <c r="L23" s="196">
        <f t="shared" ca="1" si="1"/>
        <v>8.8795998709052942E-3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0.42553712300150748</v>
      </c>
      <c r="I24" s="189">
        <f t="shared" ca="1" si="0"/>
        <v>1.0568427740152639</v>
      </c>
      <c r="J24" s="183">
        <f t="shared" ca="1" si="4"/>
        <v>-3.1572259847361117E-3</v>
      </c>
      <c r="K24" s="153">
        <f t="shared" ca="1" si="5"/>
        <v>3.1572259847361117E-3</v>
      </c>
      <c r="L24" s="196">
        <f t="shared" ca="1" si="1"/>
        <v>2.9785150799397277E-3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1.9870912119055967E-3</v>
      </c>
      <c r="G25" s="154">
        <v>3.806368178583952E-2</v>
      </c>
      <c r="H25" s="174">
        <f t="shared" ca="1" si="3"/>
        <v>0.21188009142293573</v>
      </c>
      <c r="I25" s="189">
        <f t="shared" ca="1" si="0"/>
        <v>3.7625005605189818E-2</v>
      </c>
      <c r="J25" s="183">
        <f t="shared" ca="1" si="4"/>
        <v>-4.3867618064970249E-4</v>
      </c>
      <c r="K25" s="153">
        <f t="shared" ca="1" si="5"/>
        <v>4.3867618064970249E-4</v>
      </c>
      <c r="L25" s="196">
        <f t="shared" ca="1" si="1"/>
        <v>1.1524796343082585E-2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2.1711274019945584E-3</v>
      </c>
      <c r="G26" s="154">
        <v>6.5669110299183764E-2</v>
      </c>
      <c r="H26" s="174">
        <f t="shared" ca="1" si="3"/>
        <v>0.29905322260999667</v>
      </c>
      <c r="I26" s="189">
        <f t="shared" ca="1" si="0"/>
        <v>6.5141270455636169E-2</v>
      </c>
      <c r="J26" s="183">
        <f t="shared" ca="1" si="4"/>
        <v>-5.2783984354759506E-4</v>
      </c>
      <c r="K26" s="153">
        <f t="shared" ca="1" si="5"/>
        <v>5.2783984354759506E-4</v>
      </c>
      <c r="L26" s="196">
        <f t="shared" ca="1" si="1"/>
        <v>8.0378710956002675E-3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2.4326282433835438E-3</v>
      </c>
      <c r="G27" s="154">
        <v>0.1048942365075316</v>
      </c>
      <c r="H27" s="174">
        <f t="shared" ca="1" si="3"/>
        <v>0.20680377729132138</v>
      </c>
      <c r="I27" s="189">
        <f t="shared" ca="1" si="0"/>
        <v>0.10366405275041485</v>
      </c>
      <c r="J27" s="183">
        <f t="shared" ca="1" si="4"/>
        <v>-1.230183757116754E-3</v>
      </c>
      <c r="K27" s="153">
        <f t="shared" ca="1" si="5"/>
        <v>1.230183757116754E-3</v>
      </c>
      <c r="L27" s="196">
        <f t="shared" ca="1" si="1"/>
        <v>1.172784890834707E-2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2.3725637645974147E-3</v>
      </c>
      <c r="G28" s="154">
        <v>-9.5884564689612262E-2</v>
      </c>
      <c r="H28" s="174">
        <f t="shared" ca="1" si="3"/>
        <v>0.16006201851849355</v>
      </c>
      <c r="I28" s="189">
        <f t="shared" ca="1" si="0"/>
        <v>-9.458077247457948E-2</v>
      </c>
      <c r="J28" s="183">
        <f t="shared" ca="1" si="4"/>
        <v>1.3037922150327813E-3</v>
      </c>
      <c r="K28" s="153">
        <f t="shared" ca="1" si="5"/>
        <v>1.3037922150327813E-3</v>
      </c>
      <c r="L28" s="196">
        <f t="shared" ca="1" si="1"/>
        <v>1.359751925926018E-2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1.7998728742140708E-3</v>
      </c>
      <c r="G29" s="154">
        <v>-9.9809311321106264E-3</v>
      </c>
      <c r="H29" s="174">
        <f t="shared" ca="1" si="3"/>
        <v>0.32636856456847274</v>
      </c>
      <c r="I29" s="189">
        <f t="shared" ca="1" si="0"/>
        <v>-9.9116109961341643E-3</v>
      </c>
      <c r="J29" s="183">
        <f t="shared" ca="1" si="4"/>
        <v>6.932013597646218E-5</v>
      </c>
      <c r="K29" s="153">
        <f t="shared" ca="1" si="5"/>
        <v>6.932013597646218E-5</v>
      </c>
      <c r="L29" s="196">
        <f t="shared" ca="1" si="1"/>
        <v>6.9452574172609617E-3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1.9659105975082815E-3</v>
      </c>
      <c r="G30" s="154">
        <v>-3.4886589626242248E-2</v>
      </c>
      <c r="H30" s="174">
        <f t="shared" ca="1" si="3"/>
        <v>0.70731702401452179</v>
      </c>
      <c r="I30" s="189">
        <f t="shared" ca="1" si="0"/>
        <v>-3.5175892983815384E-2</v>
      </c>
      <c r="J30" s="183">
        <f t="shared" ca="1" si="4"/>
        <v>-2.8930335757313547E-4</v>
      </c>
      <c r="K30" s="153">
        <f t="shared" ca="1" si="5"/>
        <v>2.8930335757313547E-4</v>
      </c>
      <c r="L30" s="196">
        <f t="shared" ca="1" si="1"/>
        <v>8.2926809605808217E-3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2.0645149397476234E-3</v>
      </c>
      <c r="G31" s="154">
        <v>4.9677240962143543E-2</v>
      </c>
      <c r="H31" s="174">
        <f t="shared" ca="1" si="3"/>
        <v>6.5349273949584674E-2</v>
      </c>
      <c r="I31" s="189">
        <f t="shared" ca="1" si="0"/>
        <v>4.8813551008048461E-2</v>
      </c>
      <c r="J31" s="183">
        <f t="shared" ca="1" si="4"/>
        <v>-8.6368995409508154E-4</v>
      </c>
      <c r="K31" s="153">
        <f t="shared" ca="1" si="5"/>
        <v>8.6368995409508154E-4</v>
      </c>
      <c r="L31" s="196">
        <f t="shared" ca="1" si="1"/>
        <v>1.7386029042016544E-2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2.0985052721878253E-3</v>
      </c>
      <c r="G32" s="154">
        <v>5.4775790828173854E-2</v>
      </c>
      <c r="H32" s="174">
        <f t="shared" ca="1" si="3"/>
        <v>0.90723971175985407</v>
      </c>
      <c r="I32" s="189">
        <f t="shared" ca="1" si="0"/>
        <v>5.5668065918905198E-2</v>
      </c>
      <c r="J32" s="183">
        <f t="shared" ca="1" si="4"/>
        <v>8.9227509073134398E-4</v>
      </c>
      <c r="K32" s="153">
        <f t="shared" ca="1" si="5"/>
        <v>8.9227509073134398E-4</v>
      </c>
      <c r="L32" s="196">
        <f t="shared" ca="1" si="1"/>
        <v>1.6289588470394179E-2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2.15721213610948E-3</v>
      </c>
      <c r="G33" s="154">
        <v>6.3581820416422019E-2</v>
      </c>
      <c r="H33" s="174">
        <f t="shared" ca="1" si="3"/>
        <v>0.73553804119590216</v>
      </c>
      <c r="I33" s="189">
        <f t="shared" ca="1" si="0"/>
        <v>6.4180857913884171E-2</v>
      </c>
      <c r="J33" s="183">
        <f t="shared" ca="1" si="4"/>
        <v>5.9903749746215151E-4</v>
      </c>
      <c r="K33" s="153">
        <f t="shared" ca="1" si="5"/>
        <v>5.9903749746215151E-4</v>
      </c>
      <c r="L33" s="196">
        <f t="shared" ca="1" si="1"/>
        <v>9.4215216478361653E-3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2.7172964675112091E-3</v>
      </c>
      <c r="G34" s="154">
        <v>-0.14759447012668137</v>
      </c>
      <c r="H34" s="174">
        <f t="shared" ca="1" si="3"/>
        <v>0.43306047037470963</v>
      </c>
      <c r="I34" s="189">
        <f t="shared" ca="1" si="0"/>
        <v>-0.1471992739504584</v>
      </c>
      <c r="J34" s="183">
        <f t="shared" ca="1" si="4"/>
        <v>3.9519617622296721E-4</v>
      </c>
      <c r="K34" s="153">
        <f t="shared" ca="1" si="5"/>
        <v>3.9519617622296721E-4</v>
      </c>
      <c r="L34" s="196">
        <f t="shared" ca="1" si="1"/>
        <v>2.677581185011658E-3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2.7522131083566326E-3</v>
      </c>
      <c r="G35" s="154">
        <v>0.15283196625349493</v>
      </c>
      <c r="H35" s="174">
        <f t="shared" ca="1" si="3"/>
        <v>5.7704882663926149E-2</v>
      </c>
      <c r="I35" s="189">
        <f t="shared" ca="1" si="0"/>
        <v>0.15012809295562324</v>
      </c>
      <c r="J35" s="183">
        <f t="shared" ca="1" si="4"/>
        <v>-2.7038732978716951E-3</v>
      </c>
      <c r="K35" s="153">
        <f t="shared" ca="1" si="5"/>
        <v>2.7038732978716951E-3</v>
      </c>
      <c r="L35" s="196">
        <f t="shared" ca="1" si="1"/>
        <v>1.7691804693442944E-2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2.426630013601687E-3</v>
      </c>
      <c r="G36" s="154">
        <v>0.10399450204025307</v>
      </c>
      <c r="H36" s="174">
        <f t="shared" ca="1" si="3"/>
        <v>0.37961756644326961</v>
      </c>
      <c r="I36" s="189">
        <f t="shared" ca="1" si="0"/>
        <v>0.10349373759096803</v>
      </c>
      <c r="J36" s="183">
        <f t="shared" ca="1" si="4"/>
        <v>-5.0076444928504049E-4</v>
      </c>
      <c r="K36" s="153">
        <f t="shared" ca="1" si="5"/>
        <v>5.0076444928504049E-4</v>
      </c>
      <c r="L36" s="196">
        <f t="shared" ca="1" si="1"/>
        <v>4.81529734226921E-3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2.1655224311763733E-3</v>
      </c>
      <c r="G37" s="154">
        <v>6.482836467645603E-2</v>
      </c>
      <c r="H37" s="174">
        <f t="shared" ca="1" si="3"/>
        <v>0.45429308663795731</v>
      </c>
      <c r="I37" s="189">
        <f t="shared" ca="1" si="0"/>
        <v>6.4709840498549248E-2</v>
      </c>
      <c r="J37" s="183">
        <f t="shared" ca="1" si="4"/>
        <v>-1.1852417790678138E-4</v>
      </c>
      <c r="K37" s="153">
        <f t="shared" ca="1" si="5"/>
        <v>1.1852417790678138E-4</v>
      </c>
      <c r="L37" s="196">
        <f t="shared" ca="1" si="1"/>
        <v>1.8282765344816152E-3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1.7468384427459696E-3</v>
      </c>
      <c r="G38" s="154">
        <v>2.0257664118954466E-3</v>
      </c>
      <c r="H38" s="174">
        <f t="shared" ca="1" si="3"/>
        <v>0.62254101395203754</v>
      </c>
      <c r="I38" s="189">
        <f t="shared" ca="1" si="0"/>
        <v>2.0356959907011926E-3</v>
      </c>
      <c r="J38" s="183">
        <f t="shared" ca="1" si="4"/>
        <v>9.9295788057460546E-6</v>
      </c>
      <c r="K38" s="153">
        <f t="shared" ca="1" si="5"/>
        <v>9.9295788057460546E-6</v>
      </c>
      <c r="L38" s="196">
        <f t="shared" ca="1" si="1"/>
        <v>4.9016405580815494E-3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3.3255132388783689E-3</v>
      </c>
      <c r="G39" s="154">
        <v>-0.23882698583175532</v>
      </c>
      <c r="H39" s="174">
        <f t="shared" ca="1" si="3"/>
        <v>9.2945391652023313E-2</v>
      </c>
      <c r="I39" s="189">
        <f t="shared" ca="1" si="0"/>
        <v>-0.2349383608245284</v>
      </c>
      <c r="J39" s="183">
        <f t="shared" ca="1" si="4"/>
        <v>3.8886250072269202E-3</v>
      </c>
      <c r="K39" s="153">
        <f t="shared" ca="1" si="5"/>
        <v>3.8886250072269202E-3</v>
      </c>
      <c r="L39" s="196">
        <f t="shared" ca="1" si="1"/>
        <v>1.6282184333919078E-2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2.3583586824839106E-3</v>
      </c>
      <c r="G40" s="154">
        <v>9.375380237258657E-2</v>
      </c>
      <c r="H40" s="174">
        <f t="shared" ca="1" si="3"/>
        <v>0.28785591545709666</v>
      </c>
      <c r="I40" s="189">
        <f t="shared" ca="1" si="0"/>
        <v>9.2958229789516622E-2</v>
      </c>
      <c r="J40" s="183">
        <f t="shared" ca="1" si="4"/>
        <v>-7.9557258306994783E-4</v>
      </c>
      <c r="K40" s="153">
        <f t="shared" ca="1" si="5"/>
        <v>7.9557258306994783E-4</v>
      </c>
      <c r="L40" s="196">
        <f t="shared" ca="1" si="1"/>
        <v>8.4857633817161503E-3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2.978576333178936E-3</v>
      </c>
      <c r="G41" s="154">
        <v>0.18678644997684035</v>
      </c>
      <c r="H41" s="174">
        <f t="shared" ca="1" si="3"/>
        <v>0.48897783402012529</v>
      </c>
      <c r="I41" s="189">
        <f t="shared" ca="1" si="0"/>
        <v>0.1867040983266629</v>
      </c>
      <c r="J41" s="183">
        <f t="shared" ca="1" si="4"/>
        <v>-8.2351650177447944E-5</v>
      </c>
      <c r="K41" s="153">
        <f t="shared" ca="1" si="5"/>
        <v>8.2351650177447944E-5</v>
      </c>
      <c r="L41" s="196">
        <f t="shared" ca="1" si="1"/>
        <v>4.408866391949669E-4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2.7033334795620819E-3</v>
      </c>
      <c r="G42" s="154">
        <v>-0.14550002193431233</v>
      </c>
      <c r="H42" s="174">
        <f t="shared" ca="1" si="3"/>
        <v>0.89807875656659208</v>
      </c>
      <c r="I42" s="189">
        <f t="shared" ca="1" si="0"/>
        <v>-0.14781684064679326</v>
      </c>
      <c r="J42" s="183">
        <f t="shared" ca="1" si="4"/>
        <v>-2.3168187124809336E-3</v>
      </c>
      <c r="K42" s="153">
        <f t="shared" ca="1" si="5"/>
        <v>2.3168187124809336E-3</v>
      </c>
      <c r="L42" s="196">
        <f t="shared" ca="1" si="1"/>
        <v>1.5923150262663797E-2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1.7988534600876186E-3</v>
      </c>
      <c r="G43" s="177">
        <v>-9.8280190131427858E-3</v>
      </c>
      <c r="H43" s="178">
        <f t="shared" ca="1" si="3"/>
        <v>8.2498310148886089E-2</v>
      </c>
      <c r="I43" s="194">
        <f t="shared" ca="1" si="0"/>
        <v>-9.6638904313077461E-3</v>
      </c>
      <c r="J43" s="187">
        <f t="shared" ca="1" si="4"/>
        <v>1.6412858183503971E-4</v>
      </c>
      <c r="K43" s="184">
        <f t="shared" ca="1" si="5"/>
        <v>1.6412858183503971E-4</v>
      </c>
      <c r="L43" s="197">
        <f t="shared" ca="1" si="1"/>
        <v>1.6700067594044569E-2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24</v>
      </c>
      <c r="K44" s="175" t="s">
        <v>971</v>
      </c>
      <c r="L44" s="176">
        <f ca="1">MAX(L5:L43)</f>
        <v>1.9996592337549041E-2</v>
      </c>
    </row>
    <row r="45" spans="1:16" x14ac:dyDescent="0.2">
      <c r="A45" s="148"/>
      <c r="J45" s="152"/>
      <c r="K45" s="157" t="s">
        <v>972</v>
      </c>
      <c r="L45" s="158">
        <f ca="1">MIN(L5:L43)</f>
        <v>4.408866391949669E-4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984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6.710943285867443E-3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1.0084689859421351E-2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6.0078570222201061E-3</v>
      </c>
      <c r="G5" s="185">
        <v>0.64117855333301588</v>
      </c>
      <c r="H5" s="186">
        <f ca="1">RAND()</f>
        <v>3.2488875164169428E-3</v>
      </c>
      <c r="I5" s="188">
        <f t="shared" ref="I5:I43" ca="1" si="0">G5*($I$2+H5*($I$3-$I$2))</f>
        <v>0.62843830694626424</v>
      </c>
      <c r="J5" s="181">
        <f ca="1">(I5-G5)</f>
        <v>-1.2740246386751641E-2</v>
      </c>
      <c r="K5" s="182">
        <f ca="1">ABS(I5-G5)</f>
        <v>1.2740246386751641E-2</v>
      </c>
      <c r="L5" s="195">
        <f t="shared" ref="L5:L43" ca="1" si="1">K5/ABS(G5)</f>
        <v>1.9870044499343386E-2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4.7292678259221654E-3</v>
      </c>
      <c r="G6" s="154">
        <v>0.44939017388832481</v>
      </c>
      <c r="H6" s="174">
        <f t="shared" ref="H6:H43" ca="1" si="3">RAND()</f>
        <v>0.7267776979133489</v>
      </c>
      <c r="I6" s="189">
        <f t="shared" ca="1" si="0"/>
        <v>0.45346664065229575</v>
      </c>
      <c r="J6" s="183">
        <f t="shared" ref="J6:J43" ca="1" si="4">(I6-G6)</f>
        <v>4.0764667639709429E-3</v>
      </c>
      <c r="K6" s="153">
        <f t="shared" ref="K6:K43" ca="1" si="5">ABS(I6-G6)</f>
        <v>4.0764667639709429E-3</v>
      </c>
      <c r="L6" s="196">
        <f t="shared" ca="1" si="1"/>
        <v>9.0711079165339305E-3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3.4324482661578677E-3</v>
      </c>
      <c r="G7" s="154">
        <v>0.25486723992368021</v>
      </c>
      <c r="H7" s="174">
        <f t="shared" ca="1" si="3"/>
        <v>0.26141588084317924</v>
      </c>
      <c r="I7" s="189">
        <f t="shared" ca="1" si="0"/>
        <v>0.25243494888611534</v>
      </c>
      <c r="J7" s="183">
        <f t="shared" ca="1" si="4"/>
        <v>-2.432291037564871E-3</v>
      </c>
      <c r="K7" s="153">
        <f t="shared" ca="1" si="5"/>
        <v>2.432291037564871E-3</v>
      </c>
      <c r="L7" s="196">
        <f t="shared" ca="1" si="1"/>
        <v>9.5433647662728979E-3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4.3276145412899066E-3</v>
      </c>
      <c r="G8" s="154">
        <v>0.38914218119348609</v>
      </c>
      <c r="H8" s="174">
        <f t="shared" ca="1" si="3"/>
        <v>0.7121137790257509</v>
      </c>
      <c r="I8" s="189">
        <f t="shared" ca="1" si="0"/>
        <v>0.39244387793873708</v>
      </c>
      <c r="J8" s="183">
        <f t="shared" ca="1" si="4"/>
        <v>3.3016967452509927E-3</v>
      </c>
      <c r="K8" s="153">
        <f t="shared" ca="1" si="5"/>
        <v>3.3016967452509927E-3</v>
      </c>
      <c r="L8" s="196">
        <f t="shared" ca="1" si="1"/>
        <v>8.484551161030137E-3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3.0798612751426983E-3</v>
      </c>
      <c r="G9" s="154">
        <v>0.20197919127140473</v>
      </c>
      <c r="H9" s="174">
        <f t="shared" ca="1" si="3"/>
        <v>0.78587671266631609</v>
      </c>
      <c r="I9" s="189">
        <f t="shared" ca="1" si="0"/>
        <v>0.20428883716051155</v>
      </c>
      <c r="J9" s="183">
        <f t="shared" ca="1" si="4"/>
        <v>2.309645889106815E-3</v>
      </c>
      <c r="K9" s="153">
        <f t="shared" ca="1" si="5"/>
        <v>2.309645889106815E-3</v>
      </c>
      <c r="L9" s="196">
        <f t="shared" ca="1" si="1"/>
        <v>1.1435068506652664E-2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4.0191339089183323E-3</v>
      </c>
      <c r="G10" s="154">
        <v>-0.34287008633774985</v>
      </c>
      <c r="H10" s="174">
        <f t="shared" ca="1" si="3"/>
        <v>0.46495898853080631</v>
      </c>
      <c r="I10" s="189">
        <f t="shared" ca="1" si="0"/>
        <v>-0.34238950575263766</v>
      </c>
      <c r="J10" s="183">
        <f t="shared" ca="1" si="4"/>
        <v>4.8058058511218915E-4</v>
      </c>
      <c r="K10" s="153">
        <f t="shared" ca="1" si="5"/>
        <v>4.8058058511218915E-4</v>
      </c>
      <c r="L10" s="196">
        <f t="shared" ca="1" si="1"/>
        <v>1.4016404587677716E-3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1.8714985852573132E-3</v>
      </c>
      <c r="G11" s="154">
        <v>2.0724787788596988E-2</v>
      </c>
      <c r="H11" s="174">
        <f t="shared" ca="1" si="3"/>
        <v>0.85140767691102515</v>
      </c>
      <c r="I11" s="189">
        <f t="shared" ca="1" si="0"/>
        <v>2.101610176984758E-2</v>
      </c>
      <c r="J11" s="183">
        <f t="shared" ca="1" si="4"/>
        <v>2.9131398125059257E-4</v>
      </c>
      <c r="K11" s="153">
        <f t="shared" ca="1" si="5"/>
        <v>2.9131398125059257E-4</v>
      </c>
      <c r="L11" s="196">
        <f t="shared" ca="1" si="1"/>
        <v>1.4056307076440937E-2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2.6406510591642008E-3</v>
      </c>
      <c r="G12" s="154">
        <v>0.1360976588746301</v>
      </c>
      <c r="H12" s="174">
        <f t="shared" ca="1" si="3"/>
        <v>0.75088258911513539</v>
      </c>
      <c r="I12" s="189">
        <f t="shared" ca="1" si="0"/>
        <v>0.13746344019586915</v>
      </c>
      <c r="J12" s="183">
        <f t="shared" ca="1" si="4"/>
        <v>1.3657813212390457E-3</v>
      </c>
      <c r="K12" s="153">
        <f t="shared" ca="1" si="5"/>
        <v>1.3657813212390457E-3</v>
      </c>
      <c r="L12" s="196">
        <f t="shared" ca="1" si="1"/>
        <v>1.003530356460555E-2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2.812279505602408E-3</v>
      </c>
      <c r="G13" s="154">
        <v>0.16184192584036117</v>
      </c>
      <c r="H13" s="174">
        <f t="shared" ca="1" si="3"/>
        <v>0.49444227694329934</v>
      </c>
      <c r="I13" s="189">
        <f t="shared" ca="1" si="0"/>
        <v>0.16180594693624981</v>
      </c>
      <c r="J13" s="183">
        <f t="shared" ca="1" si="4"/>
        <v>-3.5978904111361176E-5</v>
      </c>
      <c r="K13" s="153">
        <f t="shared" ca="1" si="5"/>
        <v>3.5978904111361176E-5</v>
      </c>
      <c r="L13" s="196">
        <f t="shared" ca="1" si="1"/>
        <v>2.2230892226807975E-4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2.4613332519409399E-3</v>
      </c>
      <c r="G14" s="154">
        <v>0.10919998779114098</v>
      </c>
      <c r="H14" s="174">
        <f t="shared" ca="1" si="3"/>
        <v>0.35637162735980066</v>
      </c>
      <c r="I14" s="189">
        <f t="shared" ca="1" si="0"/>
        <v>0.10857261912959013</v>
      </c>
      <c r="J14" s="183">
        <f t="shared" ca="1" si="4"/>
        <v>-6.2736866155085891E-4</v>
      </c>
      <c r="K14" s="153">
        <f t="shared" ca="1" si="5"/>
        <v>6.2736866155085891E-4</v>
      </c>
      <c r="L14" s="196">
        <f t="shared" ca="1" si="1"/>
        <v>5.7451349056080675E-3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2.4613332519409399E-3</v>
      </c>
      <c r="G15" s="154">
        <v>-0.10919998779114098</v>
      </c>
      <c r="H15" s="174">
        <f t="shared" ca="1" si="3"/>
        <v>0.15495336119530534</v>
      </c>
      <c r="I15" s="189">
        <f t="shared" ca="1" si="0"/>
        <v>-0.10769282424134712</v>
      </c>
      <c r="J15" s="183">
        <f t="shared" ca="1" si="4"/>
        <v>1.507163549793869E-3</v>
      </c>
      <c r="K15" s="153">
        <f t="shared" ca="1" si="5"/>
        <v>1.507163549793869E-3</v>
      </c>
      <c r="L15" s="196">
        <f t="shared" ca="1" si="1"/>
        <v>1.3801865552187726E-2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3.1245782815815513E-3</v>
      </c>
      <c r="G16" s="154">
        <v>0.20868674223723271</v>
      </c>
      <c r="H16" s="174">
        <f t="shared" ca="1" si="3"/>
        <v>0.56419207081065337</v>
      </c>
      <c r="I16" s="189">
        <f t="shared" ca="1" si="0"/>
        <v>0.20922258360263019</v>
      </c>
      <c r="J16" s="183">
        <f t="shared" ca="1" si="4"/>
        <v>5.358413653974714E-4</v>
      </c>
      <c r="K16" s="153">
        <f t="shared" ca="1" si="5"/>
        <v>5.358413653974714E-4</v>
      </c>
      <c r="L16" s="196">
        <f t="shared" ca="1" si="1"/>
        <v>2.5676828324260915E-3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3.2202365067867111E-3</v>
      </c>
      <c r="G17" s="154">
        <v>0.22303547601800666</v>
      </c>
      <c r="H17" s="174">
        <f t="shared" ca="1" si="3"/>
        <v>0.82742611211061889</v>
      </c>
      <c r="I17" s="189">
        <f t="shared" ca="1" si="0"/>
        <v>0.22595658156901935</v>
      </c>
      <c r="J17" s="183">
        <f t="shared" ca="1" si="4"/>
        <v>2.9211055510126871E-3</v>
      </c>
      <c r="K17" s="153">
        <f t="shared" ca="1" si="5"/>
        <v>2.9211055510126871E-3</v>
      </c>
      <c r="L17" s="196">
        <f t="shared" ca="1" si="1"/>
        <v>1.309704448442477E-2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2.0893217099626636E-3</v>
      </c>
      <c r="G18" s="154">
        <v>-5.3398256494399554E-2</v>
      </c>
      <c r="H18" s="174">
        <f t="shared" ca="1" si="3"/>
        <v>0.44240351540379719</v>
      </c>
      <c r="I18" s="189">
        <f t="shared" ca="1" si="0"/>
        <v>-5.3275234420093805E-2</v>
      </c>
      <c r="J18" s="183">
        <f t="shared" ca="1" si="4"/>
        <v>1.2302207430574946E-4</v>
      </c>
      <c r="K18" s="153">
        <f t="shared" ca="1" si="5"/>
        <v>1.2302207430574946E-4</v>
      </c>
      <c r="L18" s="196">
        <f t="shared" ca="1" si="1"/>
        <v>2.3038593838480871E-3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2.8006659844781456E-3</v>
      </c>
      <c r="G19" s="154">
        <v>-0.16009989767172184</v>
      </c>
      <c r="H19" s="174">
        <f t="shared" ca="1" si="3"/>
        <v>0.19529580820414683</v>
      </c>
      <c r="I19" s="189">
        <f t="shared" ca="1" si="0"/>
        <v>-0.1581485732746554</v>
      </c>
      <c r="J19" s="183">
        <f t="shared" ca="1" si="4"/>
        <v>1.9513243970664396E-3</v>
      </c>
      <c r="K19" s="153">
        <f t="shared" ca="1" si="5"/>
        <v>1.9513243970664396E-3</v>
      </c>
      <c r="L19" s="196">
        <f t="shared" ca="1" si="1"/>
        <v>1.2188167671834175E-2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3.4160046620362087E-3</v>
      </c>
      <c r="G20" s="154">
        <v>-0.2524006993054313</v>
      </c>
      <c r="H20" s="174">
        <f t="shared" ca="1" si="3"/>
        <v>0.95524969442605057</v>
      </c>
      <c r="I20" s="189">
        <f t="shared" ca="1" si="0"/>
        <v>-0.25699691295470006</v>
      </c>
      <c r="J20" s="183">
        <f t="shared" ca="1" si="4"/>
        <v>-4.5962136492687655E-3</v>
      </c>
      <c r="K20" s="153">
        <f t="shared" ca="1" si="5"/>
        <v>4.5962136492687655E-3</v>
      </c>
      <c r="L20" s="196">
        <f t="shared" ca="1" si="1"/>
        <v>1.8209987777042032E-2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2.0679941898633803E-3</v>
      </c>
      <c r="G21" s="154">
        <v>-5.0199128479507082E-2</v>
      </c>
      <c r="H21" s="174">
        <f t="shared" ca="1" si="3"/>
        <v>0.53951023843714541</v>
      </c>
      <c r="I21" s="189">
        <f t="shared" ca="1" si="0"/>
        <v>-5.027846366092957E-2</v>
      </c>
      <c r="J21" s="183">
        <f t="shared" ca="1" si="4"/>
        <v>-7.9335181422487966E-5</v>
      </c>
      <c r="K21" s="153">
        <f t="shared" ca="1" si="5"/>
        <v>7.9335181422487966E-5</v>
      </c>
      <c r="L21" s="196">
        <f t="shared" ca="1" si="1"/>
        <v>1.5804095374857986E-3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3.2099996721797002E-3</v>
      </c>
      <c r="G22" s="154">
        <v>-0.22149995082695506</v>
      </c>
      <c r="H22" s="174">
        <f t="shared" ca="1" si="3"/>
        <v>9.7578907198615505E-3</v>
      </c>
      <c r="I22" s="189">
        <f t="shared" ca="1" si="0"/>
        <v>-0.2171564067030009</v>
      </c>
      <c r="J22" s="183">
        <f t="shared" ca="1" si="4"/>
        <v>4.3435441239541572E-3</v>
      </c>
      <c r="K22" s="153">
        <f t="shared" ca="1" si="5"/>
        <v>4.3435441239541572E-3</v>
      </c>
      <c r="L22" s="196">
        <f t="shared" ca="1" si="1"/>
        <v>1.9609684371205634E-2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1.8868501679751711E-3</v>
      </c>
      <c r="G23" s="154">
        <v>-2.3027525196275711E-2</v>
      </c>
      <c r="H23" s="174">
        <f t="shared" ca="1" si="3"/>
        <v>0.80023151958771466</v>
      </c>
      <c r="I23" s="189">
        <f t="shared" ca="1" si="0"/>
        <v>-2.3304068751556599E-2</v>
      </c>
      <c r="J23" s="183">
        <f t="shared" ca="1" si="4"/>
        <v>-2.7654355528088786E-4</v>
      </c>
      <c r="K23" s="153">
        <f t="shared" ca="1" si="5"/>
        <v>2.7654355528088786E-4</v>
      </c>
      <c r="L23" s="196">
        <f t="shared" ca="1" si="1"/>
        <v>1.2009260783508504E-2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0.40868265868406295</v>
      </c>
      <c r="I24" s="189">
        <f t="shared" ca="1" si="0"/>
        <v>1.0561281447282043</v>
      </c>
      <c r="J24" s="183">
        <f t="shared" ca="1" si="4"/>
        <v>-3.8718552717957877E-3</v>
      </c>
      <c r="K24" s="153">
        <f t="shared" ca="1" si="5"/>
        <v>3.8718552717957877E-3</v>
      </c>
      <c r="L24" s="196">
        <f t="shared" ca="1" si="1"/>
        <v>3.6526936526375354E-3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1.9951446423131726E-3</v>
      </c>
      <c r="G25" s="154">
        <v>3.9271696346975915E-2</v>
      </c>
      <c r="H25" s="174">
        <f t="shared" ca="1" si="3"/>
        <v>0.79670990822618126</v>
      </c>
      <c r="I25" s="189">
        <f t="shared" ca="1" si="0"/>
        <v>3.9737788403735826E-2</v>
      </c>
      <c r="J25" s="183">
        <f t="shared" ca="1" si="4"/>
        <v>4.6609205675991056E-4</v>
      </c>
      <c r="K25" s="153">
        <f t="shared" ca="1" si="5"/>
        <v>4.6609205675991056E-4</v>
      </c>
      <c r="L25" s="196">
        <f t="shared" ca="1" si="1"/>
        <v>1.1868396329047334E-2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2.1693616449716077E-3</v>
      </c>
      <c r="G26" s="154">
        <v>6.540424674574119E-2</v>
      </c>
      <c r="H26" s="174">
        <f t="shared" ca="1" si="3"/>
        <v>0.55560764163293663</v>
      </c>
      <c r="I26" s="189">
        <f t="shared" ca="1" si="0"/>
        <v>6.5549725782313564E-2</v>
      </c>
      <c r="J26" s="183">
        <f t="shared" ca="1" si="4"/>
        <v>1.4547903657237404E-4</v>
      </c>
      <c r="K26" s="153">
        <f t="shared" ca="1" si="5"/>
        <v>1.4547903657237404E-4</v>
      </c>
      <c r="L26" s="196">
        <f t="shared" ca="1" si="1"/>
        <v>2.2243056653174732E-3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2.4337219667564442E-3</v>
      </c>
      <c r="G27" s="154">
        <v>0.10505829501346664</v>
      </c>
      <c r="H27" s="174">
        <f t="shared" ca="1" si="3"/>
        <v>0.98031136560010645</v>
      </c>
      <c r="I27" s="189">
        <f t="shared" ca="1" si="0"/>
        <v>0.10707672273928812</v>
      </c>
      <c r="J27" s="183">
        <f t="shared" ca="1" si="4"/>
        <v>2.0184277258214756E-3</v>
      </c>
      <c r="K27" s="153">
        <f t="shared" ca="1" si="5"/>
        <v>2.0184277258214756E-3</v>
      </c>
      <c r="L27" s="196">
        <f t="shared" ca="1" si="1"/>
        <v>1.921245462400421E-2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2.3763355799357095E-3</v>
      </c>
      <c r="G28" s="154">
        <v>-9.6450336990356433E-2</v>
      </c>
      <c r="H28" s="174">
        <f t="shared" ca="1" si="3"/>
        <v>1.2384603988607079E-2</v>
      </c>
      <c r="I28" s="189">
        <f t="shared" ca="1" si="0"/>
        <v>-9.4569110219677038E-2</v>
      </c>
      <c r="J28" s="183">
        <f t="shared" ca="1" si="4"/>
        <v>1.881226770679395E-3</v>
      </c>
      <c r="K28" s="153">
        <f t="shared" ca="1" si="5"/>
        <v>1.881226770679395E-3</v>
      </c>
      <c r="L28" s="196">
        <f t="shared" ca="1" si="1"/>
        <v>1.9504615840455687E-2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1.8037539649254279E-3</v>
      </c>
      <c r="G29" s="154">
        <v>-1.0563094738814227E-2</v>
      </c>
      <c r="H29" s="174">
        <f t="shared" ca="1" si="3"/>
        <v>0.51852768730684096</v>
      </c>
      <c r="I29" s="189">
        <f t="shared" ca="1" si="0"/>
        <v>-1.0570923127466759E-2</v>
      </c>
      <c r="J29" s="183">
        <f t="shared" ca="1" si="4"/>
        <v>-7.828388652531687E-6</v>
      </c>
      <c r="K29" s="153">
        <f t="shared" ca="1" si="5"/>
        <v>7.828388652531687E-6</v>
      </c>
      <c r="L29" s="196">
        <f t="shared" ca="1" si="1"/>
        <v>7.4110749227365843E-4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1.9645932295189847E-3</v>
      </c>
      <c r="G30" s="154">
        <v>-3.4688984427847736E-2</v>
      </c>
      <c r="H30" s="174">
        <f t="shared" ca="1" si="3"/>
        <v>0.46722615972023318</v>
      </c>
      <c r="I30" s="189">
        <f t="shared" ca="1" si="0"/>
        <v>-3.4643508778443508E-2</v>
      </c>
      <c r="J30" s="183">
        <f t="shared" ca="1" si="4"/>
        <v>4.5475649404227991E-5</v>
      </c>
      <c r="K30" s="153">
        <f t="shared" ca="1" si="5"/>
        <v>4.5475649404227991E-5</v>
      </c>
      <c r="L30" s="196">
        <f t="shared" ca="1" si="1"/>
        <v>1.3109536111907878E-3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2.0570206747985995E-3</v>
      </c>
      <c r="G31" s="154">
        <v>4.8553101219789951E-2</v>
      </c>
      <c r="H31" s="174">
        <f t="shared" ca="1" si="3"/>
        <v>0.99949240782346893</v>
      </c>
      <c r="I31" s="189">
        <f t="shared" ca="1" si="0"/>
        <v>4.9523177437212733E-2</v>
      </c>
      <c r="J31" s="183">
        <f t="shared" ca="1" si="4"/>
        <v>9.7007621742278144E-4</v>
      </c>
      <c r="K31" s="153">
        <f t="shared" ca="1" si="5"/>
        <v>9.7007621742278144E-4</v>
      </c>
      <c r="L31" s="196">
        <f t="shared" ca="1" si="1"/>
        <v>1.9979696312938795E-2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2.1049842655260463E-3</v>
      </c>
      <c r="G32" s="154">
        <v>5.5747639828906959E-2</v>
      </c>
      <c r="H32" s="174">
        <f t="shared" ca="1" si="3"/>
        <v>0.84090340485187798</v>
      </c>
      <c r="I32" s="189">
        <f t="shared" ca="1" si="0"/>
        <v>5.6507822238112182E-2</v>
      </c>
      <c r="J32" s="183">
        <f t="shared" ca="1" si="4"/>
        <v>7.601824092052234E-4</v>
      </c>
      <c r="K32" s="153">
        <f t="shared" ca="1" si="5"/>
        <v>7.601824092052234E-4</v>
      </c>
      <c r="L32" s="196">
        <f t="shared" ca="1" si="1"/>
        <v>1.3636136194075147E-2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2.154905772542892E-3</v>
      </c>
      <c r="G33" s="154">
        <v>6.3235865881433817E-2</v>
      </c>
      <c r="H33" s="174">
        <f t="shared" ca="1" si="3"/>
        <v>0.88418717928187929</v>
      </c>
      <c r="I33" s="189">
        <f t="shared" ca="1" si="0"/>
        <v>6.4207642239131238E-2</v>
      </c>
      <c r="J33" s="183">
        <f t="shared" ca="1" si="4"/>
        <v>9.7177635769742088E-4</v>
      </c>
      <c r="K33" s="153">
        <f t="shared" ca="1" si="5"/>
        <v>9.7177635769742088E-4</v>
      </c>
      <c r="L33" s="196">
        <f t="shared" ca="1" si="1"/>
        <v>1.5367487171275319E-2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2.7080090998738288E-3</v>
      </c>
      <c r="G34" s="154">
        <v>-0.14620136498107428</v>
      </c>
      <c r="H34" s="174">
        <f t="shared" ca="1" si="3"/>
        <v>0.1913930946782828</v>
      </c>
      <c r="I34" s="189">
        <f t="shared" ca="1" si="0"/>
        <v>-0.14439661494904946</v>
      </c>
      <c r="J34" s="183">
        <f t="shared" ca="1" si="4"/>
        <v>1.8047500320248211E-3</v>
      </c>
      <c r="K34" s="153">
        <f t="shared" ca="1" si="5"/>
        <v>1.8047500320248211E-3</v>
      </c>
      <c r="L34" s="196">
        <f t="shared" ca="1" si="1"/>
        <v>1.2344276212868774E-2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2.7424418327206025E-3</v>
      </c>
      <c r="G35" s="154">
        <v>0.1513662749080904</v>
      </c>
      <c r="H35" s="174">
        <f t="shared" ca="1" si="3"/>
        <v>0.75702522305981224</v>
      </c>
      <c r="I35" s="189">
        <f t="shared" ca="1" si="0"/>
        <v>0.1529224729309698</v>
      </c>
      <c r="J35" s="183">
        <f t="shared" ca="1" si="4"/>
        <v>1.5561980228794015E-3</v>
      </c>
      <c r="K35" s="153">
        <f t="shared" ca="1" si="5"/>
        <v>1.5561980228794015E-3</v>
      </c>
      <c r="L35" s="196">
        <f t="shared" ca="1" si="1"/>
        <v>1.0281008922392552E-2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2.414953627123437E-3</v>
      </c>
      <c r="G36" s="154">
        <v>0.10224304406851559</v>
      </c>
      <c r="H36" s="174">
        <f t="shared" ca="1" si="3"/>
        <v>0.19828691189210756</v>
      </c>
      <c r="I36" s="189">
        <f t="shared" ca="1" si="0"/>
        <v>0.10100912148597706</v>
      </c>
      <c r="J36" s="183">
        <f t="shared" ca="1" si="4"/>
        <v>-1.2339225825385297E-3</v>
      </c>
      <c r="K36" s="153">
        <f t="shared" ca="1" si="5"/>
        <v>1.2339225825385297E-3</v>
      </c>
      <c r="L36" s="196">
        <f t="shared" ca="1" si="1"/>
        <v>1.2068523524315726E-2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2.165911548320687E-3</v>
      </c>
      <c r="G37" s="154">
        <v>6.4886732248103041E-2</v>
      </c>
      <c r="H37" s="174">
        <f t="shared" ca="1" si="3"/>
        <v>0.97427752670058487</v>
      </c>
      <c r="I37" s="189">
        <f t="shared" ca="1" si="0"/>
        <v>6.6117705003555571E-2</v>
      </c>
      <c r="J37" s="183">
        <f t="shared" ca="1" si="4"/>
        <v>1.2309727554525307E-3</v>
      </c>
      <c r="K37" s="153">
        <f t="shared" ca="1" si="5"/>
        <v>1.2309727554525307E-3</v>
      </c>
      <c r="L37" s="196">
        <f t="shared" ca="1" si="1"/>
        <v>1.897110106802332E-2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1.7449396081832727E-3</v>
      </c>
      <c r="G38" s="154">
        <v>1.7409412274909108E-3</v>
      </c>
      <c r="H38" s="174">
        <f t="shared" ca="1" si="3"/>
        <v>2.4981339364767541E-2</v>
      </c>
      <c r="I38" s="189">
        <f t="shared" ca="1" si="0"/>
        <v>1.7078620446858153E-3</v>
      </c>
      <c r="J38" s="183">
        <f t="shared" ca="1" si="4"/>
        <v>-3.3079182805095591E-5</v>
      </c>
      <c r="K38" s="153">
        <f t="shared" ca="1" si="5"/>
        <v>3.3079182805095591E-5</v>
      </c>
      <c r="L38" s="196">
        <f t="shared" ca="1" si="1"/>
        <v>1.9000746425409294E-2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3.331155271472232E-3</v>
      </c>
      <c r="G39" s="154">
        <v>-0.23967329072083476</v>
      </c>
      <c r="H39" s="174">
        <f t="shared" ca="1" si="3"/>
        <v>0.50749859157068178</v>
      </c>
      <c r="I39" s="189">
        <f t="shared" ca="1" si="0"/>
        <v>-0.23974517920553542</v>
      </c>
      <c r="J39" s="183">
        <f t="shared" ca="1" si="4"/>
        <v>-7.1888484700660671E-5</v>
      </c>
      <c r="K39" s="153">
        <f t="shared" ca="1" si="5"/>
        <v>7.1888484700660671E-5</v>
      </c>
      <c r="L39" s="196">
        <f t="shared" ca="1" si="1"/>
        <v>2.9994366282722138E-4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2.3488162543997665E-3</v>
      </c>
      <c r="G40" s="154">
        <v>9.2322438159964992E-2</v>
      </c>
      <c r="H40" s="174">
        <f t="shared" ca="1" si="3"/>
        <v>0.36913505163812987</v>
      </c>
      <c r="I40" s="189">
        <f t="shared" ca="1" si="0"/>
        <v>9.1839167315867165E-2</v>
      </c>
      <c r="J40" s="183">
        <f t="shared" ca="1" si="4"/>
        <v>-4.8327084409782728E-4</v>
      </c>
      <c r="K40" s="153">
        <f t="shared" ca="1" si="5"/>
        <v>4.8327084409782728E-4</v>
      </c>
      <c r="L40" s="196">
        <f t="shared" ca="1" si="1"/>
        <v>5.2345979344747681E-3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2.979653554690678E-3</v>
      </c>
      <c r="G41" s="154">
        <v>0.18694803320360176</v>
      </c>
      <c r="H41" s="174">
        <f t="shared" ca="1" si="3"/>
        <v>0.58844645845754173</v>
      </c>
      <c r="I41" s="189">
        <f t="shared" ca="1" si="0"/>
        <v>0.18760942886170023</v>
      </c>
      <c r="J41" s="183">
        <f t="shared" ca="1" si="4"/>
        <v>6.6139565809847367E-4</v>
      </c>
      <c r="K41" s="153">
        <f t="shared" ca="1" si="5"/>
        <v>6.6139565809847367E-4</v>
      </c>
      <c r="L41" s="196">
        <f t="shared" ca="1" si="1"/>
        <v>3.5378583383017435E-3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2.6853334706414792E-3</v>
      </c>
      <c r="G42" s="154">
        <v>-0.14280002059622188</v>
      </c>
      <c r="H42" s="174">
        <f t="shared" ca="1" si="3"/>
        <v>0.54678873574538467</v>
      </c>
      <c r="I42" s="189">
        <f t="shared" ca="1" si="0"/>
        <v>-0.14306727789334636</v>
      </c>
      <c r="J42" s="183">
        <f t="shared" ca="1" si="4"/>
        <v>-2.6725729712448465E-4</v>
      </c>
      <c r="K42" s="153">
        <f t="shared" ca="1" si="5"/>
        <v>2.6725729712448465E-4</v>
      </c>
      <c r="L42" s="196">
        <f t="shared" ca="1" si="1"/>
        <v>1.8715494298153876E-3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1.7988344058247902E-3</v>
      </c>
      <c r="G43" s="177">
        <v>-9.8251608737185414E-3</v>
      </c>
      <c r="H43" s="178">
        <f t="shared" ca="1" si="3"/>
        <v>0.92406644835754415</v>
      </c>
      <c r="I43" s="194">
        <f t="shared" ca="1" si="0"/>
        <v>-9.9918217167689147E-3</v>
      </c>
      <c r="J43" s="187">
        <f t="shared" ca="1" si="4"/>
        <v>-1.6666084305037333E-4</v>
      </c>
      <c r="K43" s="184">
        <f t="shared" ca="1" si="5"/>
        <v>1.6666084305037333E-4</v>
      </c>
      <c r="L43" s="197">
        <f t="shared" ca="1" si="1"/>
        <v>1.6962657934301791E-2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15</v>
      </c>
      <c r="K44" s="175" t="s">
        <v>971</v>
      </c>
      <c r="L44" s="176">
        <f ca="1">MAX(L5:L43)</f>
        <v>1.9979696312938795E-2</v>
      </c>
    </row>
    <row r="45" spans="1:16" x14ac:dyDescent="0.2">
      <c r="A45" s="148"/>
      <c r="J45" s="152"/>
      <c r="K45" s="157" t="s">
        <v>972</v>
      </c>
      <c r="L45" s="158">
        <f ca="1">MIN(L5:L43)</f>
        <v>2.2230892226807975E-4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985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5.3098757522321849E-3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9.9501618313765604E-3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6.1005553429570323E-3</v>
      </c>
      <c r="G5" s="185">
        <v>0.65508330144355487</v>
      </c>
      <c r="H5" s="186">
        <f ca="1">RAND()</f>
        <v>0.77990991252989117</v>
      </c>
      <c r="I5" s="188">
        <f t="shared" ref="I5:I43" ca="1" si="0">G5*($I$2+H5*($I$3-$I$2))</f>
        <v>0.66241787382782913</v>
      </c>
      <c r="J5" s="181">
        <f ca="1">(I5-G5)</f>
        <v>7.3345723842742627E-3</v>
      </c>
      <c r="K5" s="182">
        <f ca="1">ABS(I5-G5)</f>
        <v>7.3345723842742627E-3</v>
      </c>
      <c r="L5" s="195">
        <f t="shared" ref="L5:L43" ca="1" si="1">K5/ABS(G5)</f>
        <v>1.1196396501195574E-2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4.7652494057781871E-3</v>
      </c>
      <c r="G6" s="154">
        <v>0.45478741086672803</v>
      </c>
      <c r="H6" s="174">
        <f t="shared" ref="H6:H43" ca="1" si="3">RAND()</f>
        <v>0.3043239475347943</v>
      </c>
      <c r="I6" s="189">
        <f t="shared" ca="1" si="0"/>
        <v>0.45122777065595715</v>
      </c>
      <c r="J6" s="183">
        <f t="shared" ref="J6:J43" ca="1" si="4">(I6-G6)</f>
        <v>-3.5596402107708758E-3</v>
      </c>
      <c r="K6" s="153">
        <f t="shared" ref="K6:K43" ca="1" si="5">ABS(I6-G6)</f>
        <v>3.5596402107708758E-3</v>
      </c>
      <c r="L6" s="196">
        <f t="shared" ca="1" si="1"/>
        <v>7.8270420986081366E-3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3.4740374771443164E-3</v>
      </c>
      <c r="G7" s="154">
        <v>0.26110562157164752</v>
      </c>
      <c r="H7" s="174">
        <f t="shared" ca="1" si="3"/>
        <v>0.80001186546689862</v>
      </c>
      <c r="I7" s="189">
        <f t="shared" ca="1" si="0"/>
        <v>0.26423901295611169</v>
      </c>
      <c r="J7" s="183">
        <f t="shared" ca="1" si="4"/>
        <v>3.1333913844641681E-3</v>
      </c>
      <c r="K7" s="153">
        <f t="shared" ca="1" si="5"/>
        <v>3.1333913844641681E-3</v>
      </c>
      <c r="L7" s="196">
        <f t="shared" ca="1" si="1"/>
        <v>1.2000474618675967E-2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4.3223565147632601E-3</v>
      </c>
      <c r="G8" s="154">
        <v>0.38835347721448898</v>
      </c>
      <c r="H8" s="174">
        <f t="shared" ca="1" si="3"/>
        <v>0.11698776563222402</v>
      </c>
      <c r="I8" s="189">
        <f t="shared" ca="1" si="0"/>
        <v>0.38240371189319228</v>
      </c>
      <c r="J8" s="183">
        <f t="shared" ca="1" si="4"/>
        <v>-5.9497653212967072E-3</v>
      </c>
      <c r="K8" s="153">
        <f t="shared" ca="1" si="5"/>
        <v>5.9497653212967072E-3</v>
      </c>
      <c r="L8" s="196">
        <f t="shared" ca="1" si="1"/>
        <v>1.5320489374711151E-2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3.0833273557928343E-3</v>
      </c>
      <c r="G9" s="154">
        <v>0.20249910336892518</v>
      </c>
      <c r="H9" s="174">
        <f t="shared" ca="1" si="3"/>
        <v>0.94764292701321373</v>
      </c>
      <c r="I9" s="189">
        <f t="shared" ca="1" si="0"/>
        <v>0.20612499502290987</v>
      </c>
      <c r="J9" s="183">
        <f t="shared" ca="1" si="4"/>
        <v>3.6258916539846919E-3</v>
      </c>
      <c r="K9" s="153">
        <f t="shared" ca="1" si="5"/>
        <v>3.6258916539846919E-3</v>
      </c>
      <c r="L9" s="196">
        <f t="shared" ca="1" si="1"/>
        <v>1.790571708052861E-2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4.0320305756956698E-3</v>
      </c>
      <c r="G10" s="154">
        <v>-0.34480458635435052</v>
      </c>
      <c r="H10" s="174">
        <f t="shared" ca="1" si="3"/>
        <v>0.13507522838153119</v>
      </c>
      <c r="I10" s="189">
        <f t="shared" ca="1" si="0"/>
        <v>-0.33977147695721605</v>
      </c>
      <c r="J10" s="183">
        <f t="shared" ca="1" si="4"/>
        <v>5.033109397134472E-3</v>
      </c>
      <c r="K10" s="153">
        <f t="shared" ca="1" si="5"/>
        <v>5.033109397134472E-3</v>
      </c>
      <c r="L10" s="196">
        <f t="shared" ca="1" si="1"/>
        <v>1.4596990864738733E-2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1.8763637383287094E-3</v>
      </c>
      <c r="G11" s="154">
        <v>2.1454560749306406E-2</v>
      </c>
      <c r="H11" s="174">
        <f t="shared" ca="1" si="3"/>
        <v>9.8275152546987377E-2</v>
      </c>
      <c r="I11" s="189">
        <f t="shared" ca="1" si="0"/>
        <v>2.1109807543538944E-2</v>
      </c>
      <c r="J11" s="183">
        <f t="shared" ca="1" si="4"/>
        <v>-3.4475320576746182E-4</v>
      </c>
      <c r="K11" s="153">
        <f t="shared" ca="1" si="5"/>
        <v>3.4475320576746182E-4</v>
      </c>
      <c r="L11" s="196">
        <f t="shared" ca="1" si="1"/>
        <v>1.6068993898120575E-2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2.6525819590162269E-3</v>
      </c>
      <c r="G12" s="154">
        <v>0.13788729385243403</v>
      </c>
      <c r="H12" s="174">
        <f t="shared" ca="1" si="3"/>
        <v>0.58862474058295455</v>
      </c>
      <c r="I12" s="189">
        <f t="shared" ca="1" si="0"/>
        <v>0.13837610287832833</v>
      </c>
      <c r="J12" s="183">
        <f t="shared" ca="1" si="4"/>
        <v>4.8880902589429343E-4</v>
      </c>
      <c r="K12" s="153">
        <f t="shared" ca="1" si="5"/>
        <v>4.8880902589429343E-4</v>
      </c>
      <c r="L12" s="196">
        <f t="shared" ca="1" si="1"/>
        <v>3.5449896233181082E-3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2.8351156279622946E-3</v>
      </c>
      <c r="G13" s="154">
        <v>0.16526734419434419</v>
      </c>
      <c r="H13" s="174">
        <f t="shared" ca="1" si="3"/>
        <v>0.98682269057002647</v>
      </c>
      <c r="I13" s="189">
        <f t="shared" ca="1" si="0"/>
        <v>0.16848557992090632</v>
      </c>
      <c r="J13" s="183">
        <f t="shared" ca="1" si="4"/>
        <v>3.2182357265621298E-3</v>
      </c>
      <c r="K13" s="153">
        <f t="shared" ca="1" si="5"/>
        <v>3.2182357265621298E-3</v>
      </c>
      <c r="L13" s="196">
        <f t="shared" ca="1" si="1"/>
        <v>1.9472907622801048E-2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2.4273332564873329E-3</v>
      </c>
      <c r="G14" s="154">
        <v>0.10409998847309998</v>
      </c>
      <c r="H14" s="174">
        <f t="shared" ca="1" si="3"/>
        <v>0.52001640303175956</v>
      </c>
      <c r="I14" s="189">
        <f t="shared" ca="1" si="0"/>
        <v>0.10418333676609513</v>
      </c>
      <c r="J14" s="183">
        <f t="shared" ca="1" si="4"/>
        <v>8.3348292995152895E-5</v>
      </c>
      <c r="K14" s="153">
        <f t="shared" ca="1" si="5"/>
        <v>8.3348292995152895E-5</v>
      </c>
      <c r="L14" s="196">
        <f t="shared" ca="1" si="1"/>
        <v>8.0065612127027817E-4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2.4273332564873329E-3</v>
      </c>
      <c r="G15" s="154">
        <v>-0.10409998847309998</v>
      </c>
      <c r="H15" s="174">
        <f t="shared" ca="1" si="3"/>
        <v>0.5961391478459287</v>
      </c>
      <c r="I15" s="189">
        <f t="shared" ca="1" si="0"/>
        <v>-0.10450031184040298</v>
      </c>
      <c r="J15" s="183">
        <f t="shared" ca="1" si="4"/>
        <v>-4.0032336730300155E-4</v>
      </c>
      <c r="K15" s="153">
        <f t="shared" ca="1" si="5"/>
        <v>4.0032336730300155E-4</v>
      </c>
      <c r="L15" s="196">
        <f t="shared" ca="1" si="1"/>
        <v>3.8455659138372273E-3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3.1170014622248555E-3</v>
      </c>
      <c r="G16" s="154">
        <v>0.20755021933372841</v>
      </c>
      <c r="H16" s="174">
        <f t="shared" ca="1" si="3"/>
        <v>0.42304055232843951</v>
      </c>
      <c r="I16" s="189">
        <f t="shared" ca="1" si="0"/>
        <v>0.20691130132396701</v>
      </c>
      <c r="J16" s="183">
        <f t="shared" ca="1" si="4"/>
        <v>-6.3891800976140223E-4</v>
      </c>
      <c r="K16" s="153">
        <f t="shared" ca="1" si="5"/>
        <v>6.3891800976140223E-4</v>
      </c>
      <c r="L16" s="196">
        <f t="shared" ca="1" si="1"/>
        <v>3.0783779068624352E-3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3.2406879505140047E-3</v>
      </c>
      <c r="G17" s="154">
        <v>0.22610319257710065</v>
      </c>
      <c r="H17" s="174">
        <f t="shared" ca="1" si="3"/>
        <v>0.85909962811686236</v>
      </c>
      <c r="I17" s="189">
        <f t="shared" ca="1" si="0"/>
        <v>0.22935093547191951</v>
      </c>
      <c r="J17" s="183">
        <f t="shared" ca="1" si="4"/>
        <v>3.2477428948188558E-3</v>
      </c>
      <c r="K17" s="153">
        <f t="shared" ca="1" si="5"/>
        <v>3.2477428948188558E-3</v>
      </c>
      <c r="L17" s="196">
        <f t="shared" ca="1" si="1"/>
        <v>1.4363985124674359E-2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2.0891303904148001E-3</v>
      </c>
      <c r="G18" s="154">
        <v>-5.3369558562220032E-2</v>
      </c>
      <c r="H18" s="174">
        <f t="shared" ca="1" si="3"/>
        <v>0.83388243748452473</v>
      </c>
      <c r="I18" s="189">
        <f t="shared" ca="1" si="0"/>
        <v>-5.4082324894229115E-2</v>
      </c>
      <c r="J18" s="183">
        <f t="shared" ca="1" si="4"/>
        <v>-7.1276633200908351E-4</v>
      </c>
      <c r="K18" s="153">
        <f t="shared" ca="1" si="5"/>
        <v>7.1276633200908351E-4</v>
      </c>
      <c r="L18" s="196">
        <f t="shared" ca="1" si="1"/>
        <v>1.3355297499380971E-2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2.8639993237586556E-3</v>
      </c>
      <c r="G19" s="154">
        <v>-0.16959989856379831</v>
      </c>
      <c r="H19" s="174">
        <f t="shared" ca="1" si="3"/>
        <v>0.23092921040917991</v>
      </c>
      <c r="I19" s="189">
        <f t="shared" ca="1" si="0"/>
        <v>-0.16777452341895494</v>
      </c>
      <c r="J19" s="183">
        <f t="shared" ca="1" si="4"/>
        <v>1.8253751448433775E-3</v>
      </c>
      <c r="K19" s="153">
        <f t="shared" ca="1" si="5"/>
        <v>1.8253751448433775E-3</v>
      </c>
      <c r="L19" s="196">
        <f t="shared" ca="1" si="1"/>
        <v>1.0762831583632858E-2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3.3866712918468058E-3</v>
      </c>
      <c r="G20" s="154">
        <v>-0.24800069377702083</v>
      </c>
      <c r="H20" s="174">
        <f t="shared" ca="1" si="3"/>
        <v>0.48267501543051261</v>
      </c>
      <c r="I20" s="189">
        <f t="shared" ca="1" si="0"/>
        <v>-0.24782882944930448</v>
      </c>
      <c r="J20" s="183">
        <f t="shared" ca="1" si="4"/>
        <v>1.7186432771634785E-4</v>
      </c>
      <c r="K20" s="153">
        <f t="shared" ca="1" si="5"/>
        <v>1.7186432771634785E-4</v>
      </c>
      <c r="L20" s="196">
        <f t="shared" ca="1" si="1"/>
        <v>6.9299938277943805E-4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2.0873276110363911E-3</v>
      </c>
      <c r="G21" s="154">
        <v>-5.3099141655458704E-2</v>
      </c>
      <c r="H21" s="174">
        <f t="shared" ca="1" si="3"/>
        <v>0.36761775706560118</v>
      </c>
      <c r="I21" s="189">
        <f t="shared" ca="1" si="0"/>
        <v>-5.2817966316649069E-2</v>
      </c>
      <c r="J21" s="183">
        <f t="shared" ca="1" si="4"/>
        <v>2.8117533880963469E-4</v>
      </c>
      <c r="K21" s="153">
        <f t="shared" ca="1" si="5"/>
        <v>2.8117533880963469E-4</v>
      </c>
      <c r="L21" s="196">
        <f t="shared" ca="1" si="1"/>
        <v>5.29528971737586E-3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3.2053330104018628E-3</v>
      </c>
      <c r="G22" s="154">
        <v>-0.22079995156027943</v>
      </c>
      <c r="H22" s="174">
        <f t="shared" ca="1" si="3"/>
        <v>0.41047846725629611</v>
      </c>
      <c r="I22" s="189">
        <f t="shared" ca="1" si="0"/>
        <v>-0.22000929755654297</v>
      </c>
      <c r="J22" s="183">
        <f t="shared" ca="1" si="4"/>
        <v>7.9065400373645733E-4</v>
      </c>
      <c r="K22" s="153">
        <f t="shared" ca="1" si="5"/>
        <v>7.9065400373645733E-4</v>
      </c>
      <c r="L22" s="196">
        <f t="shared" ca="1" si="1"/>
        <v>3.5808613097480916E-3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1.8955149298642985E-3</v>
      </c>
      <c r="G23" s="154">
        <v>-2.4327239479644769E-2</v>
      </c>
      <c r="H23" s="174">
        <f t="shared" ca="1" si="3"/>
        <v>0.10206845661260433</v>
      </c>
      <c r="I23" s="189">
        <f t="shared" ca="1" si="0"/>
        <v>-2.3940016441545177E-2</v>
      </c>
      <c r="J23" s="183">
        <f t="shared" ca="1" si="4"/>
        <v>3.8722303809959197E-4</v>
      </c>
      <c r="K23" s="153">
        <f t="shared" ca="1" si="5"/>
        <v>3.8722303809959197E-4</v>
      </c>
      <c r="L23" s="196">
        <f t="shared" ca="1" si="1"/>
        <v>1.5917261735495781E-2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0.23329625208405391</v>
      </c>
      <c r="I24" s="189">
        <f t="shared" ca="1" si="0"/>
        <v>1.0486917610883639</v>
      </c>
      <c r="J24" s="183">
        <f t="shared" ca="1" si="4"/>
        <v>-1.1308238911636126E-2</v>
      </c>
      <c r="K24" s="153">
        <f t="shared" ca="1" si="5"/>
        <v>1.1308238911636126E-2</v>
      </c>
      <c r="L24" s="196">
        <f t="shared" ca="1" si="1"/>
        <v>1.0668149916637854E-2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1.9681812058181822E-3</v>
      </c>
      <c r="G25" s="154">
        <v>3.5227180872727359E-2</v>
      </c>
      <c r="H25" s="174">
        <f t="shared" ca="1" si="3"/>
        <v>0.78952551884748357</v>
      </c>
      <c r="I25" s="189">
        <f t="shared" ca="1" si="0"/>
        <v>3.5635147585515781E-2</v>
      </c>
      <c r="J25" s="183">
        <f t="shared" ca="1" si="4"/>
        <v>4.0796671278842123E-4</v>
      </c>
      <c r="K25" s="153">
        <f t="shared" ca="1" si="5"/>
        <v>4.0796671278842123E-4</v>
      </c>
      <c r="L25" s="196">
        <f t="shared" ca="1" si="1"/>
        <v>1.1581020753899334E-2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2.1676257717692013E-3</v>
      </c>
      <c r="G26" s="154">
        <v>6.5143865765380227E-2</v>
      </c>
      <c r="H26" s="174">
        <f t="shared" ca="1" si="3"/>
        <v>0.75613923548243556</v>
      </c>
      <c r="I26" s="189">
        <f t="shared" ca="1" si="0"/>
        <v>6.5811301764320818E-2</v>
      </c>
      <c r="J26" s="183">
        <f t="shared" ca="1" si="4"/>
        <v>6.6743599894059091E-4</v>
      </c>
      <c r="K26" s="153">
        <f t="shared" ca="1" si="5"/>
        <v>6.6743599894059091E-4</v>
      </c>
      <c r="L26" s="196">
        <f t="shared" ca="1" si="1"/>
        <v>1.0245569419297345E-2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2.4257080731897094E-3</v>
      </c>
      <c r="G27" s="154">
        <v>0.10385621097845643</v>
      </c>
      <c r="H27" s="174">
        <f t="shared" ca="1" si="3"/>
        <v>0.14994477880982249</v>
      </c>
      <c r="I27" s="189">
        <f t="shared" ca="1" si="0"/>
        <v>0.10240199462221493</v>
      </c>
      <c r="J27" s="183">
        <f t="shared" ca="1" si="4"/>
        <v>-1.4542163562415028E-3</v>
      </c>
      <c r="K27" s="153">
        <f t="shared" ca="1" si="5"/>
        <v>1.4542163562415028E-3</v>
      </c>
      <c r="L27" s="196">
        <f t="shared" ca="1" si="1"/>
        <v>1.4002208847607202E-2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2.3739195791102116E-3</v>
      </c>
      <c r="G28" s="154">
        <v>-9.608793686653172E-2</v>
      </c>
      <c r="H28" s="174">
        <f t="shared" ca="1" si="3"/>
        <v>0.90606343919917376</v>
      </c>
      <c r="I28" s="189">
        <f t="shared" ca="1" si="0"/>
        <v>-9.7648648790914797E-2</v>
      </c>
      <c r="J28" s="183">
        <f t="shared" ca="1" si="4"/>
        <v>-1.5607119243830764E-3</v>
      </c>
      <c r="K28" s="153">
        <f t="shared" ca="1" si="5"/>
        <v>1.5607119243830764E-3</v>
      </c>
      <c r="L28" s="196">
        <f t="shared" ca="1" si="1"/>
        <v>1.6242537567966935E-2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1.8001093645216004E-3</v>
      </c>
      <c r="G29" s="154">
        <v>-1.0016404678240054E-2</v>
      </c>
      <c r="H29" s="174">
        <f t="shared" ca="1" si="3"/>
        <v>0.19327113789921979</v>
      </c>
      <c r="I29" s="189">
        <f t="shared" ca="1" si="0"/>
        <v>-9.8935118618681539E-3</v>
      </c>
      <c r="J29" s="183">
        <f t="shared" ca="1" si="4"/>
        <v>1.2289281637190008E-4</v>
      </c>
      <c r="K29" s="153">
        <f t="shared" ca="1" si="5"/>
        <v>1.2289281637190008E-4</v>
      </c>
      <c r="L29" s="196">
        <f t="shared" ca="1" si="1"/>
        <v>1.2269154484031203E-2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1.9641201239165985E-3</v>
      </c>
      <c r="G30" s="154">
        <v>-3.4618018587489807E-2</v>
      </c>
      <c r="H30" s="174">
        <f t="shared" ca="1" si="3"/>
        <v>0.18206998584787049</v>
      </c>
      <c r="I30" s="189">
        <f t="shared" ca="1" si="0"/>
        <v>-3.4177774301912232E-2</v>
      </c>
      <c r="J30" s="183">
        <f t="shared" ca="1" si="4"/>
        <v>4.4024428557757483E-4</v>
      </c>
      <c r="K30" s="153">
        <f t="shared" ca="1" si="5"/>
        <v>4.4024428557757483E-4</v>
      </c>
      <c r="L30" s="196">
        <f t="shared" ca="1" si="1"/>
        <v>1.2717200566085243E-2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2.0607957682656315E-3</v>
      </c>
      <c r="G31" s="154">
        <v>4.9119365239844726E-2</v>
      </c>
      <c r="H31" s="174">
        <f t="shared" ca="1" si="3"/>
        <v>0.70012472263382175</v>
      </c>
      <c r="I31" s="189">
        <f t="shared" ca="1" si="0"/>
        <v>4.9512565213627659E-2</v>
      </c>
      <c r="J31" s="183">
        <f t="shared" ca="1" si="4"/>
        <v>3.9319997378293309E-4</v>
      </c>
      <c r="K31" s="153">
        <f t="shared" ca="1" si="5"/>
        <v>3.9319997378293309E-4</v>
      </c>
      <c r="L31" s="196">
        <f t="shared" ca="1" si="1"/>
        <v>8.0049889053528823E-3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2.1094248436700695E-3</v>
      </c>
      <c r="G32" s="154">
        <v>5.6413726550510468E-2</v>
      </c>
      <c r="H32" s="174">
        <f t="shared" ca="1" si="3"/>
        <v>0.40878031762999645</v>
      </c>
      <c r="I32" s="189">
        <f t="shared" ca="1" si="0"/>
        <v>5.6207884861820635E-2</v>
      </c>
      <c r="J32" s="183">
        <f t="shared" ca="1" si="4"/>
        <v>-2.058416886898326E-4</v>
      </c>
      <c r="K32" s="153">
        <f t="shared" ca="1" si="5"/>
        <v>2.058416886898326E-4</v>
      </c>
      <c r="L32" s="196">
        <f t="shared" ca="1" si="1"/>
        <v>3.6487872948001519E-3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2.1646518822925221E-3</v>
      </c>
      <c r="G33" s="154">
        <v>6.4697782343878352E-2</v>
      </c>
      <c r="H33" s="174">
        <f t="shared" ca="1" si="3"/>
        <v>0.38359769558079659</v>
      </c>
      <c r="I33" s="189">
        <f t="shared" ca="1" si="0"/>
        <v>6.439654350565277E-2</v>
      </c>
      <c r="J33" s="183">
        <f t="shared" ca="1" si="4"/>
        <v>-3.0123883822558151E-4</v>
      </c>
      <c r="K33" s="153">
        <f t="shared" ca="1" si="5"/>
        <v>3.0123883822558151E-4</v>
      </c>
      <c r="L33" s="196">
        <f t="shared" ca="1" si="1"/>
        <v>4.6560921767681649E-3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2.7170309096710469E-3</v>
      </c>
      <c r="G34" s="154">
        <v>-0.14755463645065703</v>
      </c>
      <c r="H34" s="174">
        <f t="shared" ca="1" si="3"/>
        <v>0.47445846764989053</v>
      </c>
      <c r="I34" s="189">
        <f t="shared" ca="1" si="0"/>
        <v>-0.14740388558984449</v>
      </c>
      <c r="J34" s="183">
        <f t="shared" ca="1" si="4"/>
        <v>1.5075086081253741E-4</v>
      </c>
      <c r="K34" s="153">
        <f t="shared" ca="1" si="5"/>
        <v>1.5075086081253741E-4</v>
      </c>
      <c r="L34" s="196">
        <f t="shared" ca="1" si="1"/>
        <v>1.0216612940044702E-3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2.7507634633422398E-3</v>
      </c>
      <c r="G35" s="154">
        <v>0.15261451950133598</v>
      </c>
      <c r="H35" s="174">
        <f t="shared" ca="1" si="3"/>
        <v>0.56802418241496999</v>
      </c>
      <c r="I35" s="189">
        <f t="shared" ca="1" si="0"/>
        <v>0.15302977861788528</v>
      </c>
      <c r="J35" s="183">
        <f t="shared" ca="1" si="4"/>
        <v>4.1525911654929915E-4</v>
      </c>
      <c r="K35" s="153">
        <f t="shared" ca="1" si="5"/>
        <v>4.1525911654929915E-4</v>
      </c>
      <c r="L35" s="196">
        <f t="shared" ca="1" si="1"/>
        <v>2.7209672965989584E-3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2.4083572522009332E-3</v>
      </c>
      <c r="G36" s="154">
        <v>0.10125358783013994</v>
      </c>
      <c r="H36" s="174">
        <f t="shared" ca="1" si="3"/>
        <v>6.8270663774357088E-2</v>
      </c>
      <c r="I36" s="189">
        <f t="shared" ca="1" si="0"/>
        <v>9.9505022059565087E-2</v>
      </c>
      <c r="J36" s="183">
        <f t="shared" ca="1" si="4"/>
        <v>-1.7485657705748475E-3</v>
      </c>
      <c r="K36" s="153">
        <f t="shared" ca="1" si="5"/>
        <v>1.7485657705748475E-3</v>
      </c>
      <c r="L36" s="196">
        <f t="shared" ca="1" si="1"/>
        <v>1.7269173449025732E-2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2.1736802039860697E-3</v>
      </c>
      <c r="G37" s="154">
        <v>6.6052030597910427E-2</v>
      </c>
      <c r="H37" s="174">
        <f t="shared" ca="1" si="3"/>
        <v>0.80743153260836198</v>
      </c>
      <c r="I37" s="189">
        <f t="shared" ca="1" si="0"/>
        <v>6.6864289677854821E-2</v>
      </c>
      <c r="J37" s="183">
        <f t="shared" ca="1" si="4"/>
        <v>8.1225907994439406E-4</v>
      </c>
      <c r="K37" s="153">
        <f t="shared" ca="1" si="5"/>
        <v>8.1225907994439406E-4</v>
      </c>
      <c r="L37" s="196">
        <f t="shared" ca="1" si="1"/>
        <v>1.2297261304334376E-2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1.7458735578377248E-3</v>
      </c>
      <c r="G38" s="154">
        <v>1.8810336756587276E-3</v>
      </c>
      <c r="H38" s="174">
        <f t="shared" ca="1" si="3"/>
        <v>0.19397698620477766</v>
      </c>
      <c r="I38" s="189">
        <f t="shared" ca="1" si="0"/>
        <v>1.8580080918797119E-3</v>
      </c>
      <c r="J38" s="183">
        <f t="shared" ca="1" si="4"/>
        <v>-2.3025583779015665E-5</v>
      </c>
      <c r="K38" s="153">
        <f t="shared" ca="1" si="5"/>
        <v>2.3025583779015665E-5</v>
      </c>
      <c r="L38" s="196">
        <f t="shared" ca="1" si="1"/>
        <v>1.2240920551808959E-2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3.3061806153514158E-3</v>
      </c>
      <c r="G39" s="154">
        <v>-0.23592709230271236</v>
      </c>
      <c r="H39" s="174">
        <f t="shared" ca="1" si="3"/>
        <v>0.7287348358701109</v>
      </c>
      <c r="I39" s="189">
        <f t="shared" ca="1" si="0"/>
        <v>-0.23808568209211928</v>
      </c>
      <c r="J39" s="183">
        <f t="shared" ca="1" si="4"/>
        <v>-2.1585897894069173E-3</v>
      </c>
      <c r="K39" s="153">
        <f t="shared" ca="1" si="5"/>
        <v>2.1585897894069173E-3</v>
      </c>
      <c r="L39" s="196">
        <f t="shared" ca="1" si="1"/>
        <v>9.1493934348043544E-3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2.3716576213597914E-3</v>
      </c>
      <c r="G40" s="154">
        <v>9.5748643203968697E-2</v>
      </c>
      <c r="H40" s="174">
        <f t="shared" ca="1" si="3"/>
        <v>0.6613540191821512</v>
      </c>
      <c r="I40" s="189">
        <f t="shared" ca="1" si="0"/>
        <v>9.6366620340456621E-2</v>
      </c>
      <c r="J40" s="183">
        <f t="shared" ca="1" si="4"/>
        <v>6.1797713648792385E-4</v>
      </c>
      <c r="K40" s="153">
        <f t="shared" ca="1" si="5"/>
        <v>6.1797713648792385E-4</v>
      </c>
      <c r="L40" s="196">
        <f t="shared" ca="1" si="1"/>
        <v>6.4541607672860398E-3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2.9672616803376292E-3</v>
      </c>
      <c r="G41" s="154">
        <v>0.18508925205064441</v>
      </c>
      <c r="H41" s="174">
        <f t="shared" ca="1" si="3"/>
        <v>0.28195733746221252</v>
      </c>
      <c r="I41" s="189">
        <f t="shared" ca="1" si="0"/>
        <v>0.1834749579176744</v>
      </c>
      <c r="J41" s="183">
        <f t="shared" ca="1" si="4"/>
        <v>-1.6142941329700122E-3</v>
      </c>
      <c r="K41" s="153">
        <f t="shared" ca="1" si="5"/>
        <v>1.6142941329700122E-3</v>
      </c>
      <c r="L41" s="196">
        <f t="shared" ca="1" si="1"/>
        <v>8.7217065015115329E-3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2.6820001345967165E-3</v>
      </c>
      <c r="G42" s="154">
        <v>-0.14230002018950749</v>
      </c>
      <c r="H42" s="174">
        <f t="shared" ca="1" si="3"/>
        <v>0.71026542366004741</v>
      </c>
      <c r="I42" s="189">
        <f t="shared" ca="1" si="0"/>
        <v>-0.1434968511507867</v>
      </c>
      <c r="J42" s="183">
        <f t="shared" ca="1" si="4"/>
        <v>-1.196830961279205E-3</v>
      </c>
      <c r="K42" s="153">
        <f t="shared" ca="1" si="5"/>
        <v>1.196830961279205E-3</v>
      </c>
      <c r="L42" s="196">
        <f t="shared" ca="1" si="1"/>
        <v>8.4106169464019057E-3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1.8021694973081946E-3</v>
      </c>
      <c r="G43" s="177">
        <v>-1.0325424596229205E-2</v>
      </c>
      <c r="H43" s="178">
        <f t="shared" ca="1" si="3"/>
        <v>9.7309700807301502E-2</v>
      </c>
      <c r="I43" s="194">
        <f t="shared" ca="1" si="0"/>
        <v>-1.0159106663431318E-2</v>
      </c>
      <c r="J43" s="187">
        <f t="shared" ca="1" si="4"/>
        <v>1.663179327978867E-4</v>
      </c>
      <c r="K43" s="184">
        <f t="shared" ca="1" si="5"/>
        <v>1.663179327978867E-4</v>
      </c>
      <c r="L43" s="197">
        <f t="shared" ca="1" si="1"/>
        <v>1.6107611967707866E-2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16</v>
      </c>
      <c r="K44" s="175" t="s">
        <v>971</v>
      </c>
      <c r="L44" s="176">
        <f ca="1">MAX(L5:L43)</f>
        <v>1.9472907622801048E-2</v>
      </c>
    </row>
    <row r="45" spans="1:16" x14ac:dyDescent="0.2">
      <c r="A45" s="148"/>
      <c r="J45" s="152"/>
      <c r="K45" s="157" t="s">
        <v>972</v>
      </c>
      <c r="L45" s="158">
        <f ca="1">MIN(L5:L43)</f>
        <v>6.9299938277943805E-4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986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5.8507663656711135E-3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1.1539170717683579E-2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6.981566645997913E-3</v>
      </c>
      <c r="G5" s="185">
        <v>0.78723499689968701</v>
      </c>
      <c r="H5" s="186">
        <f ca="1">RAND()</f>
        <v>0.77223140091129083</v>
      </c>
      <c r="I5" s="188">
        <f t="shared" ref="I5:I43" ca="1" si="0">G5*($I$2+H5*($I$3-$I$2))</f>
        <v>0.79580740034178299</v>
      </c>
      <c r="J5" s="181">
        <f ca="1">(I5-G5)</f>
        <v>8.5724034420959772E-3</v>
      </c>
      <c r="K5" s="182">
        <f ca="1">ABS(I5-G5)</f>
        <v>8.5724034420959772E-3</v>
      </c>
      <c r="L5" s="195">
        <f t="shared" ref="L5:L43" ca="1" si="1">K5/ABS(G5)</f>
        <v>1.0889256036451732E-2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5.1275788774228989E-3</v>
      </c>
      <c r="G6" s="154">
        <v>0.50913683161343481</v>
      </c>
      <c r="H6" s="174">
        <f t="shared" ref="H6:H43" ca="1" si="3">RAND()</f>
        <v>0.15499094243820855</v>
      </c>
      <c r="I6" s="189">
        <f t="shared" ca="1" si="0"/>
        <v>0.50211055887563683</v>
      </c>
      <c r="J6" s="183">
        <f t="shared" ref="J6:J43" ca="1" si="4">(I6-G6)</f>
        <v>-7.0262727377979894E-3</v>
      </c>
      <c r="K6" s="153">
        <f t="shared" ref="K6:K43" ca="1" si="5">ABS(I6-G6)</f>
        <v>7.0262727377979894E-3</v>
      </c>
      <c r="L6" s="196">
        <f t="shared" ca="1" si="1"/>
        <v>1.3800362302471822E-2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3.8351564529961455E-3</v>
      </c>
      <c r="G7" s="154">
        <v>0.3152734679494219</v>
      </c>
      <c r="H7" s="174">
        <f t="shared" ca="1" si="3"/>
        <v>0.10049727641349238</v>
      </c>
      <c r="I7" s="189">
        <f t="shared" ca="1" si="0"/>
        <v>0.31023536358460757</v>
      </c>
      <c r="J7" s="183">
        <f t="shared" ca="1" si="4"/>
        <v>-5.0381043648143331E-3</v>
      </c>
      <c r="K7" s="153">
        <f t="shared" ca="1" si="5"/>
        <v>5.0381043648143331E-3</v>
      </c>
      <c r="L7" s="196">
        <f t="shared" ca="1" si="1"/>
        <v>1.59801089434604E-2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4.4127216492163036E-3</v>
      </c>
      <c r="G8" s="154">
        <v>0.40190824738244552</v>
      </c>
      <c r="H8" s="174">
        <f t="shared" ca="1" si="3"/>
        <v>0.98903337865651408</v>
      </c>
      <c r="I8" s="189">
        <f t="shared" ca="1" si="0"/>
        <v>0.40977010930753976</v>
      </c>
      <c r="J8" s="183">
        <f t="shared" ca="1" si="4"/>
        <v>7.861861925094249E-3</v>
      </c>
      <c r="K8" s="153">
        <f t="shared" ca="1" si="5"/>
        <v>7.861861925094249E-3</v>
      </c>
      <c r="L8" s="196">
        <f t="shared" ca="1" si="1"/>
        <v>1.9561335146260645E-2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3.1280144421342699E-3</v>
      </c>
      <c r="G9" s="154">
        <v>0.20920216632014046</v>
      </c>
      <c r="H9" s="174">
        <f t="shared" ca="1" si="3"/>
        <v>0.24745152393771264</v>
      </c>
      <c r="I9" s="189">
        <f t="shared" ca="1" si="0"/>
        <v>0.20708881878841726</v>
      </c>
      <c r="J9" s="183">
        <f t="shared" ca="1" si="4"/>
        <v>-2.1133475317232087E-3</v>
      </c>
      <c r="K9" s="153">
        <f t="shared" ca="1" si="5"/>
        <v>2.1133475317232087E-3</v>
      </c>
      <c r="L9" s="196">
        <f t="shared" ca="1" si="1"/>
        <v>1.010193904249141E-2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4.1792671233751204E-3</v>
      </c>
      <c r="G10" s="154">
        <v>-0.36689006850626815</v>
      </c>
      <c r="H10" s="174">
        <f t="shared" ca="1" si="3"/>
        <v>0.96795030972199736</v>
      </c>
      <c r="I10" s="189">
        <f t="shared" ca="1" si="0"/>
        <v>-0.37375752135392548</v>
      </c>
      <c r="J10" s="183">
        <f t="shared" ca="1" si="4"/>
        <v>-6.8674528476573293E-3</v>
      </c>
      <c r="K10" s="153">
        <f t="shared" ca="1" si="5"/>
        <v>6.8674528476573293E-3</v>
      </c>
      <c r="L10" s="196">
        <f t="shared" ca="1" si="1"/>
        <v>1.8718012388879917E-2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1.9181165783274555E-3</v>
      </c>
      <c r="G11" s="154">
        <v>2.7717486749118336E-2</v>
      </c>
      <c r="H11" s="174">
        <f t="shared" ca="1" si="3"/>
        <v>0.26884009042796664</v>
      </c>
      <c r="I11" s="189">
        <f t="shared" ca="1" si="0"/>
        <v>2.7461199879898725E-2</v>
      </c>
      <c r="J11" s="183">
        <f t="shared" ca="1" si="4"/>
        <v>-2.5628686921961089E-4</v>
      </c>
      <c r="K11" s="153">
        <f t="shared" ca="1" si="5"/>
        <v>2.5628686921961089E-4</v>
      </c>
      <c r="L11" s="196">
        <f t="shared" ca="1" si="1"/>
        <v>9.2463963828813989E-3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2.6396837944140383E-3</v>
      </c>
      <c r="G12" s="154">
        <v>0.13595256916210574</v>
      </c>
      <c r="H12" s="174">
        <f t="shared" ca="1" si="3"/>
        <v>0.8581047771666801</v>
      </c>
      <c r="I12" s="189">
        <f t="shared" ca="1" si="0"/>
        <v>0.13789997974150708</v>
      </c>
      <c r="J12" s="183">
        <f t="shared" ca="1" si="4"/>
        <v>1.947410579401343E-3</v>
      </c>
      <c r="K12" s="153">
        <f t="shared" ca="1" si="5"/>
        <v>1.947410579401343E-3</v>
      </c>
      <c r="L12" s="196">
        <f t="shared" ca="1" si="1"/>
        <v>1.4324191086667213E-2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2.8783094981364109E-3</v>
      </c>
      <c r="G13" s="154">
        <v>0.17174642472046164</v>
      </c>
      <c r="H13" s="174">
        <f t="shared" ca="1" si="3"/>
        <v>0.20002629985811615</v>
      </c>
      <c r="I13" s="189">
        <f t="shared" ca="1" si="0"/>
        <v>0.16968564830008018</v>
      </c>
      <c r="J13" s="183">
        <f t="shared" ca="1" si="4"/>
        <v>-2.060776420381466E-3</v>
      </c>
      <c r="K13" s="153">
        <f t="shared" ca="1" si="5"/>
        <v>2.060776420381466E-3</v>
      </c>
      <c r="L13" s="196">
        <f t="shared" ca="1" si="1"/>
        <v>1.1998948005675416E-2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2.4593332646574676E-3</v>
      </c>
      <c r="G14" s="154">
        <v>0.10889998969862018</v>
      </c>
      <c r="H14" s="174">
        <f t="shared" ca="1" si="3"/>
        <v>0.75384248028194523</v>
      </c>
      <c r="I14" s="189">
        <f t="shared" ca="1" si="0"/>
        <v>0.11000572743813122</v>
      </c>
      <c r="J14" s="183">
        <f t="shared" ca="1" si="4"/>
        <v>1.1057377395110451E-3</v>
      </c>
      <c r="K14" s="153">
        <f t="shared" ca="1" si="5"/>
        <v>1.1057377395110451E-3</v>
      </c>
      <c r="L14" s="196">
        <f t="shared" ca="1" si="1"/>
        <v>1.0153699211277845E-2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2.4593332646574676E-3</v>
      </c>
      <c r="G15" s="154">
        <v>-0.10889998969862018</v>
      </c>
      <c r="H15" s="174">
        <f t="shared" ca="1" si="3"/>
        <v>0.52932013992389981</v>
      </c>
      <c r="I15" s="189">
        <f t="shared" ca="1" si="0"/>
        <v>-0.10902770821604717</v>
      </c>
      <c r="J15" s="183">
        <f t="shared" ca="1" si="4"/>
        <v>-1.2771851742698903E-4</v>
      </c>
      <c r="K15" s="153">
        <f t="shared" ca="1" si="5"/>
        <v>1.2771851742698903E-4</v>
      </c>
      <c r="L15" s="196">
        <f t="shared" ca="1" si="1"/>
        <v>1.1728055969559682E-3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3.0880825499925769E-3</v>
      </c>
      <c r="G16" s="154">
        <v>0.20321238249888651</v>
      </c>
      <c r="H16" s="174">
        <f t="shared" ca="1" si="3"/>
        <v>0.30089524267967682</v>
      </c>
      <c r="I16" s="189">
        <f t="shared" ca="1" si="0"/>
        <v>0.20159396041480948</v>
      </c>
      <c r="J16" s="183">
        <f t="shared" ca="1" si="4"/>
        <v>-1.6184220840770314E-3</v>
      </c>
      <c r="K16" s="153">
        <f t="shared" ca="1" si="5"/>
        <v>1.6184220840770314E-3</v>
      </c>
      <c r="L16" s="196">
        <f t="shared" ca="1" si="1"/>
        <v>7.9641902928129851E-3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3.215324961042714E-3</v>
      </c>
      <c r="G17" s="154">
        <v>0.22229874415640705</v>
      </c>
      <c r="H17" s="174">
        <f t="shared" ca="1" si="3"/>
        <v>0.20023438601278154</v>
      </c>
      <c r="I17" s="189">
        <f t="shared" ca="1" si="0"/>
        <v>0.21963324337518172</v>
      </c>
      <c r="J17" s="183">
        <f t="shared" ca="1" si="4"/>
        <v>-2.6655007812253217E-3</v>
      </c>
      <c r="K17" s="153">
        <f t="shared" ca="1" si="5"/>
        <v>2.6655007812253217E-3</v>
      </c>
      <c r="L17" s="196">
        <f t="shared" ca="1" si="1"/>
        <v>1.1990624559488756E-2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2.0509301402186798E-3</v>
      </c>
      <c r="G18" s="154">
        <v>-4.7639521032802001E-2</v>
      </c>
      <c r="H18" s="174">
        <f t="shared" ca="1" si="3"/>
        <v>0.35556853317431147</v>
      </c>
      <c r="I18" s="189">
        <f t="shared" ca="1" si="0"/>
        <v>-4.7364295196736364E-2</v>
      </c>
      <c r="J18" s="183">
        <f t="shared" ca="1" si="4"/>
        <v>2.7522583606563733E-4</v>
      </c>
      <c r="K18" s="153">
        <f t="shared" ca="1" si="5"/>
        <v>2.7522583606563733E-4</v>
      </c>
      <c r="L18" s="196">
        <f t="shared" ca="1" si="1"/>
        <v>5.7772586730276253E-3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3.3659994244597258E-3</v>
      </c>
      <c r="G19" s="154">
        <v>-0.24489991366895891</v>
      </c>
      <c r="H19" s="174">
        <f t="shared" ca="1" si="3"/>
        <v>0.67356675202015281</v>
      </c>
      <c r="I19" s="189">
        <f t="shared" ca="1" si="0"/>
        <v>-0.2466001729723804</v>
      </c>
      <c r="J19" s="183">
        <f t="shared" ca="1" si="4"/>
        <v>-1.7002593034214919E-3</v>
      </c>
      <c r="K19" s="153">
        <f t="shared" ca="1" si="5"/>
        <v>1.7002593034214919E-3</v>
      </c>
      <c r="L19" s="196">
        <f t="shared" ca="1" si="1"/>
        <v>6.9426700808061575E-3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3.4480036450463777E-3</v>
      </c>
      <c r="G20" s="154">
        <v>-0.25720054675695669</v>
      </c>
      <c r="H20" s="174">
        <f t="shared" ca="1" si="3"/>
        <v>0.13470649305637894</v>
      </c>
      <c r="I20" s="189">
        <f t="shared" ca="1" si="0"/>
        <v>-0.25344239916845007</v>
      </c>
      <c r="J20" s="183">
        <f t="shared" ca="1" si="4"/>
        <v>3.7581475885066218E-3</v>
      </c>
      <c r="K20" s="153">
        <f t="shared" ca="1" si="5"/>
        <v>3.7581475885066218E-3</v>
      </c>
      <c r="L20" s="196">
        <f t="shared" ca="1" si="1"/>
        <v>1.4611740277744851E-2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2.2446617536690176E-3</v>
      </c>
      <c r="G21" s="154">
        <v>-7.6699263050352684E-2</v>
      </c>
      <c r="H21" s="174">
        <f t="shared" ca="1" si="3"/>
        <v>0.65432237946222027</v>
      </c>
      <c r="I21" s="189">
        <f t="shared" ca="1" si="0"/>
        <v>-7.7172719561429848E-2</v>
      </c>
      <c r="J21" s="183">
        <f t="shared" ca="1" si="4"/>
        <v>-4.734565110771638E-4</v>
      </c>
      <c r="K21" s="153">
        <f t="shared" ca="1" si="5"/>
        <v>4.734565110771638E-4</v>
      </c>
      <c r="L21" s="196">
        <f t="shared" ca="1" si="1"/>
        <v>6.1728951784887683E-3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3.1993330607685919E-3</v>
      </c>
      <c r="G22" s="154">
        <v>-0.21989995911528881</v>
      </c>
      <c r="H22" s="174">
        <f t="shared" ca="1" si="3"/>
        <v>0.96877957717801932</v>
      </c>
      <c r="I22" s="189">
        <f t="shared" ca="1" si="0"/>
        <v>-0.22402334350950998</v>
      </c>
      <c r="J22" s="183">
        <f t="shared" ca="1" si="4"/>
        <v>-4.1233843942211634E-3</v>
      </c>
      <c r="K22" s="153">
        <f t="shared" ca="1" si="5"/>
        <v>4.1233843942211634E-3</v>
      </c>
      <c r="L22" s="196">
        <f t="shared" ca="1" si="1"/>
        <v>1.8751183087120819E-2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1.9674875635685143E-3</v>
      </c>
      <c r="G23" s="154">
        <v>-3.5123134535277156E-2</v>
      </c>
      <c r="H23" s="174">
        <f t="shared" ca="1" si="3"/>
        <v>6.0414207191695546E-2</v>
      </c>
      <c r="I23" s="189">
        <f t="shared" ca="1" si="0"/>
        <v>-3.4505549297653051E-2</v>
      </c>
      <c r="J23" s="183">
        <f t="shared" ca="1" si="4"/>
        <v>6.1758523762410478E-4</v>
      </c>
      <c r="K23" s="153">
        <f t="shared" ca="1" si="5"/>
        <v>6.1758523762410478E-4</v>
      </c>
      <c r="L23" s="196">
        <f t="shared" ca="1" si="1"/>
        <v>1.7583431712332259E-2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0.47480426436969458</v>
      </c>
      <c r="I24" s="189">
        <f t="shared" ca="1" si="0"/>
        <v>1.0589317008092751</v>
      </c>
      <c r="J24" s="183">
        <f t="shared" ca="1" si="4"/>
        <v>-1.0682991907249306E-3</v>
      </c>
      <c r="K24" s="153">
        <f t="shared" ca="1" si="5"/>
        <v>1.0682991907249306E-3</v>
      </c>
      <c r="L24" s="196">
        <f t="shared" ca="1" si="1"/>
        <v>1.0078294252121986E-3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1.7506724560144599E-3</v>
      </c>
      <c r="G25" s="154">
        <v>-2.6008684021689987E-3</v>
      </c>
      <c r="H25" s="174">
        <f t="shared" ca="1" si="3"/>
        <v>0.90268654832424855</v>
      </c>
      <c r="I25" s="189">
        <f t="shared" ca="1" si="0"/>
        <v>-2.6427617909496005E-3</v>
      </c>
      <c r="J25" s="183">
        <f t="shared" ca="1" si="4"/>
        <v>-4.1893388780601774E-5</v>
      </c>
      <c r="K25" s="153">
        <f t="shared" ca="1" si="5"/>
        <v>4.1893388780601774E-5</v>
      </c>
      <c r="L25" s="196">
        <f t="shared" ca="1" si="1"/>
        <v>1.6107461932970045E-2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2.1559780970495813E-3</v>
      </c>
      <c r="G26" s="154">
        <v>6.3396714557437228E-2</v>
      </c>
      <c r="H26" s="174">
        <f t="shared" ca="1" si="3"/>
        <v>0.13253968779959036</v>
      </c>
      <c r="I26" s="189">
        <f t="shared" ca="1" si="0"/>
        <v>6.2464883496486982E-2</v>
      </c>
      <c r="J26" s="183">
        <f t="shared" ca="1" si="4"/>
        <v>-9.3183106095024587E-4</v>
      </c>
      <c r="K26" s="153">
        <f t="shared" ca="1" si="5"/>
        <v>9.3183106095024587E-4</v>
      </c>
      <c r="L26" s="196">
        <f t="shared" ca="1" si="1"/>
        <v>1.469841248801639E-2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2.3583395629876544E-3</v>
      </c>
      <c r="G27" s="154">
        <v>9.3750934448148193E-2</v>
      </c>
      <c r="H27" s="174">
        <f t="shared" ca="1" si="3"/>
        <v>0.9297082344747396</v>
      </c>
      <c r="I27" s="189">
        <f t="shared" ca="1" si="0"/>
        <v>9.5362356389031025E-2</v>
      </c>
      <c r="J27" s="183">
        <f t="shared" ca="1" si="4"/>
        <v>1.6114219408828317E-3</v>
      </c>
      <c r="K27" s="153">
        <f t="shared" ca="1" si="5"/>
        <v>1.6114219408828317E-3</v>
      </c>
      <c r="L27" s="196">
        <f t="shared" ca="1" si="1"/>
        <v>1.7188329378989578E-2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2.3636280932581751E-3</v>
      </c>
      <c r="G28" s="154">
        <v>-9.4544213988726256E-2</v>
      </c>
      <c r="H28" s="174">
        <f t="shared" ca="1" si="3"/>
        <v>0.38518161650681049</v>
      </c>
      <c r="I28" s="189">
        <f t="shared" ca="1" si="0"/>
        <v>-9.4109997435973466E-2</v>
      </c>
      <c r="J28" s="183">
        <f t="shared" ca="1" si="4"/>
        <v>4.3421655275278914E-4</v>
      </c>
      <c r="K28" s="153">
        <f t="shared" ca="1" si="5"/>
        <v>4.3421655275278914E-4</v>
      </c>
      <c r="L28" s="196">
        <f t="shared" ca="1" si="1"/>
        <v>4.5927353397275739E-3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1.7835738458732711E-3</v>
      </c>
      <c r="G29" s="154">
        <v>-7.536076880990672E-3</v>
      </c>
      <c r="H29" s="174">
        <f t="shared" ca="1" si="3"/>
        <v>0.86195394122441293</v>
      </c>
      <c r="I29" s="189">
        <f t="shared" ca="1" si="0"/>
        <v>-7.6451853901284622E-3</v>
      </c>
      <c r="J29" s="183">
        <f t="shared" ca="1" si="4"/>
        <v>-1.0910850913779021E-4</v>
      </c>
      <c r="K29" s="153">
        <f t="shared" ca="1" si="5"/>
        <v>1.0910850913779021E-4</v>
      </c>
      <c r="L29" s="196">
        <f t="shared" ca="1" si="1"/>
        <v>1.447815764897652E-2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1.9565907464274639E-3</v>
      </c>
      <c r="G30" s="154">
        <v>-3.3488611964119563E-2</v>
      </c>
      <c r="H30" s="174">
        <f t="shared" ca="1" si="3"/>
        <v>0.66004664282451375</v>
      </c>
      <c r="I30" s="189">
        <f t="shared" ca="1" si="0"/>
        <v>-3.3703001560827971E-2</v>
      </c>
      <c r="J30" s="183">
        <f t="shared" ca="1" si="4"/>
        <v>-2.1438959670840724E-4</v>
      </c>
      <c r="K30" s="153">
        <f t="shared" ca="1" si="5"/>
        <v>2.1438959670840724E-4</v>
      </c>
      <c r="L30" s="196">
        <f t="shared" ca="1" si="1"/>
        <v>6.4018657129805492E-3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2.0884314175659167E-3</v>
      </c>
      <c r="G31" s="154">
        <v>5.3264712634887523E-2</v>
      </c>
      <c r="H31" s="174">
        <f t="shared" ca="1" si="3"/>
        <v>0.97081549129313438</v>
      </c>
      <c r="I31" s="189">
        <f t="shared" ca="1" si="0"/>
        <v>5.4267826708798816E-2</v>
      </c>
      <c r="J31" s="183">
        <f t="shared" ca="1" si="4"/>
        <v>1.0031140739112931E-3</v>
      </c>
      <c r="K31" s="153">
        <f t="shared" ca="1" si="5"/>
        <v>1.0031140739112931E-3</v>
      </c>
      <c r="L31" s="196">
        <f t="shared" ca="1" si="1"/>
        <v>1.8832619651725477E-2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2.1028840055912139E-3</v>
      </c>
      <c r="G32" s="154">
        <v>5.5432600838682067E-2</v>
      </c>
      <c r="H32" s="174">
        <f t="shared" ca="1" si="3"/>
        <v>8.1594088561171119E-2</v>
      </c>
      <c r="I32" s="189">
        <f t="shared" ca="1" si="0"/>
        <v>5.4504867723588722E-2</v>
      </c>
      <c r="J32" s="183">
        <f t="shared" ca="1" si="4"/>
        <v>-9.2773311509334461E-4</v>
      </c>
      <c r="K32" s="153">
        <f t="shared" ca="1" si="5"/>
        <v>9.2773311509334461E-4</v>
      </c>
      <c r="L32" s="196">
        <f t="shared" ca="1" si="1"/>
        <v>1.6736236457553195E-2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2.1971465560355354E-3</v>
      </c>
      <c r="G33" s="154">
        <v>6.9571983405330329E-2</v>
      </c>
      <c r="H33" s="174">
        <f t="shared" ca="1" si="3"/>
        <v>0.12260031036324026</v>
      </c>
      <c r="I33" s="189">
        <f t="shared" ca="1" si="0"/>
        <v>6.8521725607546907E-2</v>
      </c>
      <c r="J33" s="183">
        <f t="shared" ca="1" si="4"/>
        <v>-1.0502577977834215E-3</v>
      </c>
      <c r="K33" s="153">
        <f t="shared" ca="1" si="5"/>
        <v>1.0502577977834215E-3</v>
      </c>
      <c r="L33" s="196">
        <f t="shared" ca="1" si="1"/>
        <v>1.5095987585470432E-2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2.777602413408646E-3</v>
      </c>
      <c r="G34" s="154">
        <v>-0.15664036201129683</v>
      </c>
      <c r="H34" s="174">
        <f t="shared" ca="1" si="3"/>
        <v>0.5401773808004573</v>
      </c>
      <c r="I34" s="189">
        <f t="shared" ca="1" si="0"/>
        <v>-0.1568920979902268</v>
      </c>
      <c r="J34" s="183">
        <f t="shared" ca="1" si="4"/>
        <v>-2.517359789299678E-4</v>
      </c>
      <c r="K34" s="153">
        <f t="shared" ca="1" si="5"/>
        <v>2.517359789299678E-4</v>
      </c>
      <c r="L34" s="196">
        <f t="shared" ca="1" si="1"/>
        <v>1.6070952320182503E-3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2.8153616393810383E-3</v>
      </c>
      <c r="G35" s="154">
        <v>0.16230424590715575</v>
      </c>
      <c r="H35" s="174">
        <f t="shared" ca="1" si="3"/>
        <v>0.95915720831934426</v>
      </c>
      <c r="I35" s="189">
        <f t="shared" ca="1" si="0"/>
        <v>0.16528517248511998</v>
      </c>
      <c r="J35" s="183">
        <f t="shared" ca="1" si="4"/>
        <v>2.9809265779642269E-3</v>
      </c>
      <c r="K35" s="153">
        <f t="shared" ca="1" si="5"/>
        <v>2.9809265779642269E-3</v>
      </c>
      <c r="L35" s="196">
        <f t="shared" ca="1" si="1"/>
        <v>1.8366288332773692E-2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2.3868836059498725E-3</v>
      </c>
      <c r="G36" s="154">
        <v>9.8032540892480924E-2</v>
      </c>
      <c r="H36" s="174">
        <f t="shared" ca="1" si="3"/>
        <v>1.4155172557765328E-2</v>
      </c>
      <c r="I36" s="189">
        <f t="shared" ca="1" si="0"/>
        <v>9.6127396775935667E-2</v>
      </c>
      <c r="J36" s="183">
        <f t="shared" ca="1" si="4"/>
        <v>-1.9051441165452571E-3</v>
      </c>
      <c r="K36" s="153">
        <f t="shared" ca="1" si="5"/>
        <v>1.9051441165452571E-3</v>
      </c>
      <c r="L36" s="196">
        <f t="shared" ca="1" si="1"/>
        <v>1.9433793097689476E-2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2.1602276261701086E-3</v>
      </c>
      <c r="G37" s="154">
        <v>6.4034143925516318E-2</v>
      </c>
      <c r="H37" s="174">
        <f t="shared" ca="1" si="3"/>
        <v>0.92491623421112412</v>
      </c>
      <c r="I37" s="189">
        <f t="shared" ca="1" si="0"/>
        <v>6.5122509817426857E-2</v>
      </c>
      <c r="J37" s="183">
        <f t="shared" ca="1" si="4"/>
        <v>1.0883658919105393E-3</v>
      </c>
      <c r="K37" s="153">
        <f t="shared" ca="1" si="5"/>
        <v>1.0883658919105393E-3</v>
      </c>
      <c r="L37" s="196">
        <f t="shared" ca="1" si="1"/>
        <v>1.699664936844494E-2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1.7530088068806278E-3</v>
      </c>
      <c r="G38" s="154">
        <v>2.9513210320941674E-3</v>
      </c>
      <c r="H38" s="174">
        <f t="shared" ca="1" si="3"/>
        <v>0.90586352141336268</v>
      </c>
      <c r="I38" s="189">
        <f t="shared" ca="1" si="0"/>
        <v>2.99923437397045E-3</v>
      </c>
      <c r="J38" s="183">
        <f t="shared" ca="1" si="4"/>
        <v>4.7913341876282614E-5</v>
      </c>
      <c r="K38" s="153">
        <f t="shared" ca="1" si="5"/>
        <v>4.7913341876282614E-5</v>
      </c>
      <c r="L38" s="196">
        <f t="shared" ca="1" si="1"/>
        <v>1.6234540856534595E-2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3.0919458438734195E-3</v>
      </c>
      <c r="G39" s="154">
        <v>-0.20379187658101294</v>
      </c>
      <c r="H39" s="174">
        <f t="shared" ca="1" si="3"/>
        <v>0.36843002247059187</v>
      </c>
      <c r="I39" s="189">
        <f t="shared" ca="1" si="0"/>
        <v>-0.20271936087611536</v>
      </c>
      <c r="J39" s="183">
        <f t="shared" ca="1" si="4"/>
        <v>1.0725157048975809E-3</v>
      </c>
      <c r="K39" s="153">
        <f t="shared" ca="1" si="5"/>
        <v>1.0725157048975809E-3</v>
      </c>
      <c r="L39" s="196">
        <f t="shared" ca="1" si="1"/>
        <v>5.2627991011762725E-3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2.48187564746694E-3</v>
      </c>
      <c r="G40" s="154">
        <v>0.11228134712004101</v>
      </c>
      <c r="H40" s="174">
        <f t="shared" ca="1" si="3"/>
        <v>0.65601987047515509</v>
      </c>
      <c r="I40" s="189">
        <f t="shared" ca="1" si="0"/>
        <v>0.1129820719694188</v>
      </c>
      <c r="J40" s="183">
        <f t="shared" ca="1" si="4"/>
        <v>7.0072484937779012E-4</v>
      </c>
      <c r="K40" s="153">
        <f t="shared" ca="1" si="5"/>
        <v>7.0072484937779012E-4</v>
      </c>
      <c r="L40" s="196">
        <f t="shared" ca="1" si="1"/>
        <v>6.2407948190062127E-3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2.8721061139792836E-3</v>
      </c>
      <c r="G41" s="154">
        <v>0.17081591709689259</v>
      </c>
      <c r="H41" s="174">
        <f t="shared" ca="1" si="3"/>
        <v>0.62388120366289335</v>
      </c>
      <c r="I41" s="189">
        <f t="shared" ca="1" si="0"/>
        <v>0.17166235235348237</v>
      </c>
      <c r="J41" s="183">
        <f t="shared" ca="1" si="4"/>
        <v>8.4643525658978369E-4</v>
      </c>
      <c r="K41" s="153">
        <f t="shared" ca="1" si="5"/>
        <v>8.4643525658978369E-4</v>
      </c>
      <c r="L41" s="196">
        <f t="shared" ca="1" si="1"/>
        <v>4.9552481465158591E-3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2.6780001093107127E-3</v>
      </c>
      <c r="G42" s="154">
        <v>-0.1417000163966069</v>
      </c>
      <c r="H42" s="174">
        <f t="shared" ca="1" si="3"/>
        <v>0.48040610744604739</v>
      </c>
      <c r="I42" s="189">
        <f t="shared" ca="1" si="0"/>
        <v>-0.14158895820076015</v>
      </c>
      <c r="J42" s="183">
        <f t="shared" ca="1" si="4"/>
        <v>1.1105819584675269E-4</v>
      </c>
      <c r="K42" s="153">
        <f t="shared" ca="1" si="5"/>
        <v>1.1105819584675269E-4</v>
      </c>
      <c r="L42" s="196">
        <f t="shared" ca="1" si="1"/>
        <v>7.8375570215821126E-4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1.833559662588017E-3</v>
      </c>
      <c r="G43" s="177">
        <v>-1.5033949388202572E-2</v>
      </c>
      <c r="H43" s="178">
        <f t="shared" ca="1" si="3"/>
        <v>0.2683497573393967</v>
      </c>
      <c r="I43" s="194">
        <f t="shared" ca="1" si="0"/>
        <v>-1.4894644667245598E-2</v>
      </c>
      <c r="J43" s="187">
        <f t="shared" ca="1" si="4"/>
        <v>1.3930472095697449E-4</v>
      </c>
      <c r="K43" s="184">
        <f t="shared" ca="1" si="5"/>
        <v>1.3930472095697449E-4</v>
      </c>
      <c r="L43" s="197">
        <f t="shared" ca="1" si="1"/>
        <v>9.2660097064241539E-3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21</v>
      </c>
      <c r="K44" s="175" t="s">
        <v>971</v>
      </c>
      <c r="L44" s="176">
        <f ca="1">MAX(L5:L43)</f>
        <v>1.9561335146260645E-2</v>
      </c>
    </row>
    <row r="45" spans="1:16" x14ac:dyDescent="0.2">
      <c r="A45" s="148"/>
      <c r="J45" s="152"/>
      <c r="K45" s="157" t="s">
        <v>972</v>
      </c>
      <c r="L45" s="158">
        <f ca="1">MIN(L5:L43)</f>
        <v>7.8375570215821126E-4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987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5.5350159735669006E-3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8.8551367532470476E-3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1.5308872041866073E-2</v>
      </c>
      <c r="G5" s="185">
        <v>2.0363308062799108</v>
      </c>
      <c r="H5" s="186">
        <f ca="1">RAND()</f>
        <v>0.65751797296687453</v>
      </c>
      <c r="I5" s="188">
        <f t="shared" ref="I5:I43" ca="1" si="0">G5*($I$2+H5*($I$3-$I$2))</f>
        <v>2.0491611543157195</v>
      </c>
      <c r="J5" s="181">
        <f ca="1">(I5-G5)</f>
        <v>1.2830348035808736E-2</v>
      </c>
      <c r="K5" s="182">
        <f ca="1">ABS(I5-G5)</f>
        <v>1.2830348035808736E-2</v>
      </c>
      <c r="L5" s="195">
        <f t="shared" ref="L5:L43" ca="1" si="1">K5/ABS(G5)</f>
        <v>6.3007189186750912E-3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8.566340310538571E-3</v>
      </c>
      <c r="G6" s="154">
        <v>1.0249510465807856</v>
      </c>
      <c r="H6" s="174">
        <f t="shared" ref="H6:H43" ca="1" si="3">RAND()</f>
        <v>0.77119258439646898</v>
      </c>
      <c r="I6" s="189">
        <f t="shared" ca="1" si="0"/>
        <v>1.03606941150887</v>
      </c>
      <c r="J6" s="183">
        <f t="shared" ref="J6:J43" ca="1" si="4">(I6-G6)</f>
        <v>1.1118364928084379E-2</v>
      </c>
      <c r="K6" s="153">
        <f t="shared" ref="K6:K43" ca="1" si="5">ABS(I6-G6)</f>
        <v>1.1118364928084379E-2</v>
      </c>
      <c r="L6" s="196">
        <f t="shared" ca="1" si="1"/>
        <v>1.0847703375858782E-2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6.8859652614426973E-3</v>
      </c>
      <c r="G7" s="154">
        <v>0.77289478921640464</v>
      </c>
      <c r="H7" s="174">
        <f t="shared" ca="1" si="3"/>
        <v>0.65372379831604865</v>
      </c>
      <c r="I7" s="189">
        <f t="shared" ca="1" si="0"/>
        <v>0.77764728212428569</v>
      </c>
      <c r="J7" s="183">
        <f t="shared" ca="1" si="4"/>
        <v>4.7524929078810452E-3</v>
      </c>
      <c r="K7" s="153">
        <f t="shared" ca="1" si="5"/>
        <v>4.7524929078810452E-3</v>
      </c>
      <c r="L7" s="196">
        <f t="shared" ca="1" si="1"/>
        <v>6.148951932641874E-3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5.4120518690701407E-3</v>
      </c>
      <c r="G8" s="154">
        <v>0.55180778036052103</v>
      </c>
      <c r="H8" s="174">
        <f t="shared" ca="1" si="3"/>
        <v>0.55086172654201027</v>
      </c>
      <c r="I8" s="189">
        <f t="shared" ca="1" si="0"/>
        <v>0.55293041621765904</v>
      </c>
      <c r="J8" s="183">
        <f t="shared" ca="1" si="4"/>
        <v>1.1226358571380102E-3</v>
      </c>
      <c r="K8" s="153">
        <f t="shared" ca="1" si="5"/>
        <v>1.1226358571380102E-3</v>
      </c>
      <c r="L8" s="196">
        <f t="shared" ca="1" si="1"/>
        <v>2.034469061680394E-3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3.6318398896925176E-3</v>
      </c>
      <c r="G9" s="154">
        <v>0.28477598345387767</v>
      </c>
      <c r="H9" s="174">
        <f t="shared" ca="1" si="3"/>
        <v>0.62216248921824335</v>
      </c>
      <c r="I9" s="189">
        <f t="shared" ca="1" si="0"/>
        <v>0.28616754117420962</v>
      </c>
      <c r="J9" s="183">
        <f t="shared" ca="1" si="4"/>
        <v>1.3915577203319485E-3</v>
      </c>
      <c r="K9" s="153">
        <f t="shared" ca="1" si="5"/>
        <v>1.3915577203319485E-3</v>
      </c>
      <c r="L9" s="196">
        <f t="shared" ca="1" si="1"/>
        <v>4.8864995687296969E-3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5.6421901406858849E-3</v>
      </c>
      <c r="G10" s="154">
        <v>-0.5863285211028828</v>
      </c>
      <c r="H10" s="174">
        <f t="shared" ca="1" si="3"/>
        <v>0.90216567482238563</v>
      </c>
      <c r="I10" s="189">
        <f t="shared" ca="1" si="0"/>
        <v>-0.59576056931716093</v>
      </c>
      <c r="J10" s="183">
        <f t="shared" ca="1" si="4"/>
        <v>-9.4320482142781215E-3</v>
      </c>
      <c r="K10" s="153">
        <f t="shared" ca="1" si="5"/>
        <v>9.4320482142781215E-3</v>
      </c>
      <c r="L10" s="196">
        <f t="shared" ca="1" si="1"/>
        <v>1.6086626992895481E-2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2.5028272080920865E-3</v>
      </c>
      <c r="G11" s="154">
        <v>0.11542408121381298</v>
      </c>
      <c r="H11" s="174">
        <f t="shared" ca="1" si="3"/>
        <v>0.51180468062416196</v>
      </c>
      <c r="I11" s="189">
        <f t="shared" ca="1" si="0"/>
        <v>0.11547858299041563</v>
      </c>
      <c r="J11" s="183">
        <f t="shared" ca="1" si="4"/>
        <v>5.4501776602655649E-5</v>
      </c>
      <c r="K11" s="153">
        <f t="shared" ca="1" si="5"/>
        <v>5.4501776602655649E-5</v>
      </c>
      <c r="L11" s="196">
        <f t="shared" ca="1" si="1"/>
        <v>4.7218722496647725E-4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2.8582092368373974E-3</v>
      </c>
      <c r="G12" s="154">
        <v>0.16873138552560962</v>
      </c>
      <c r="H12" s="174">
        <f t="shared" ca="1" si="3"/>
        <v>0.99948002077500286</v>
      </c>
      <c r="I12" s="189">
        <f t="shared" ca="1" si="0"/>
        <v>0.17210250376351865</v>
      </c>
      <c r="J12" s="183">
        <f t="shared" ca="1" si="4"/>
        <v>3.3711182379090321E-3</v>
      </c>
      <c r="K12" s="153">
        <f t="shared" ca="1" si="5"/>
        <v>3.3711182379090321E-3</v>
      </c>
      <c r="L12" s="196">
        <f t="shared" ca="1" si="1"/>
        <v>1.9979200830999945E-2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3.6179548963071848E-3</v>
      </c>
      <c r="G13" s="154">
        <v>0.28269323444607775</v>
      </c>
      <c r="H13" s="174">
        <f t="shared" ca="1" si="3"/>
        <v>0.35737290344571049</v>
      </c>
      <c r="I13" s="189">
        <f t="shared" ca="1" si="0"/>
        <v>0.28108044583629432</v>
      </c>
      <c r="J13" s="183">
        <f t="shared" ca="1" si="4"/>
        <v>-1.6127886097834221E-3</v>
      </c>
      <c r="K13" s="153">
        <f t="shared" ca="1" si="5"/>
        <v>1.6127886097834221E-3</v>
      </c>
      <c r="L13" s="196">
        <f t="shared" ca="1" si="1"/>
        <v>5.7050838621716402E-3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2.4040002065466464E-3</v>
      </c>
      <c r="G14" s="154">
        <v>0.10060003098199698</v>
      </c>
      <c r="H14" s="174">
        <f t="shared" ca="1" si="3"/>
        <v>0.79270041063567764</v>
      </c>
      <c r="I14" s="189">
        <f t="shared" ca="1" si="0"/>
        <v>0.10177785779713266</v>
      </c>
      <c r="J14" s="183">
        <f t="shared" ca="1" si="4"/>
        <v>1.177826815135688E-3</v>
      </c>
      <c r="K14" s="153">
        <f t="shared" ca="1" si="5"/>
        <v>1.177826815135688E-3</v>
      </c>
      <c r="L14" s="196">
        <f t="shared" ca="1" si="1"/>
        <v>1.1708016425427023E-2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2.4040002065466464E-3</v>
      </c>
      <c r="G15" s="154">
        <v>-0.10060003098199698</v>
      </c>
      <c r="H15" s="174">
        <f t="shared" ca="1" si="3"/>
        <v>0.83274150394710134</v>
      </c>
      <c r="I15" s="189">
        <f t="shared" ca="1" si="0"/>
        <v>-0.10193898320623997</v>
      </c>
      <c r="J15" s="183">
        <f t="shared" ca="1" si="4"/>
        <v>-1.3389522242429897E-3</v>
      </c>
      <c r="K15" s="153">
        <f t="shared" ca="1" si="5"/>
        <v>1.3389522242429897E-3</v>
      </c>
      <c r="L15" s="196">
        <f t="shared" ca="1" si="1"/>
        <v>1.3309660157884083E-2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2.9936674615230752E-3</v>
      </c>
      <c r="G16" s="154">
        <v>0.18905011922846127</v>
      </c>
      <c r="H16" s="174">
        <f t="shared" ca="1" si="3"/>
        <v>0.31387885244735458</v>
      </c>
      <c r="I16" s="189">
        <f t="shared" ca="1" si="0"/>
        <v>0.18764267022303063</v>
      </c>
      <c r="J16" s="183">
        <f t="shared" ca="1" si="4"/>
        <v>-1.4074490054306332E-3</v>
      </c>
      <c r="K16" s="153">
        <f t="shared" ca="1" si="5"/>
        <v>1.4074490054306332E-3</v>
      </c>
      <c r="L16" s="196">
        <f t="shared" ca="1" si="1"/>
        <v>7.4448459021058556E-3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3.1002089639633585E-3</v>
      </c>
      <c r="G17" s="154">
        <v>0.20503134459450378</v>
      </c>
      <c r="H17" s="174">
        <f t="shared" ca="1" si="3"/>
        <v>0.78562022800610531</v>
      </c>
      <c r="I17" s="189">
        <f t="shared" ca="1" si="0"/>
        <v>0.207373788570163</v>
      </c>
      <c r="J17" s="183">
        <f t="shared" ca="1" si="4"/>
        <v>2.3424439756592197E-3</v>
      </c>
      <c r="K17" s="153">
        <f t="shared" ca="1" si="5"/>
        <v>2.3424439756592197E-3</v>
      </c>
      <c r="L17" s="196">
        <f t="shared" ca="1" si="1"/>
        <v>1.1424809120244208E-2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1.861328775905533E-3</v>
      </c>
      <c r="G18" s="154">
        <v>-1.9199316385829945E-2</v>
      </c>
      <c r="H18" s="174">
        <f t="shared" ca="1" si="3"/>
        <v>0.33703694815527263</v>
      </c>
      <c r="I18" s="189">
        <f t="shared" ca="1" si="0"/>
        <v>-1.9074165218167252E-2</v>
      </c>
      <c r="J18" s="183">
        <f t="shared" ca="1" si="4"/>
        <v>1.2515116766269319E-4</v>
      </c>
      <c r="K18" s="153">
        <f t="shared" ca="1" si="5"/>
        <v>1.2515116766269319E-4</v>
      </c>
      <c r="L18" s="196">
        <f t="shared" ca="1" si="1"/>
        <v>6.518522073789096E-3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7.2160017683049055E-3</v>
      </c>
      <c r="G19" s="154">
        <v>-0.82240026524573584</v>
      </c>
      <c r="H19" s="174">
        <f t="shared" ca="1" si="3"/>
        <v>0.20943635863199184</v>
      </c>
      <c r="I19" s="189">
        <f t="shared" ca="1" si="0"/>
        <v>-0.81284188061646323</v>
      </c>
      <c r="J19" s="183">
        <f t="shared" ca="1" si="4"/>
        <v>9.5583846292726093E-3</v>
      </c>
      <c r="K19" s="153">
        <f t="shared" ca="1" si="5"/>
        <v>9.5583846292726093E-3</v>
      </c>
      <c r="L19" s="196">
        <f t="shared" ca="1" si="1"/>
        <v>1.1622545654720252E-2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3.3779927050982626E-3</v>
      </c>
      <c r="G20" s="154">
        <v>-0.24669890576473941</v>
      </c>
      <c r="H20" s="174">
        <f t="shared" ca="1" si="3"/>
        <v>0.19775637227892873</v>
      </c>
      <c r="I20" s="189">
        <f t="shared" ca="1" si="0"/>
        <v>-0.24371637887541325</v>
      </c>
      <c r="J20" s="183">
        <f t="shared" ca="1" si="4"/>
        <v>2.9825268893261536E-3</v>
      </c>
      <c r="K20" s="153">
        <f t="shared" ca="1" si="5"/>
        <v>2.9825268893261536E-3</v>
      </c>
      <c r="L20" s="196">
        <f t="shared" ca="1" si="1"/>
        <v>1.2089745108842899E-2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3.6793494790354833E-3</v>
      </c>
      <c r="G21" s="154">
        <v>-0.29190242185532245</v>
      </c>
      <c r="H21" s="174">
        <f t="shared" ca="1" si="3"/>
        <v>0.11175438147004224</v>
      </c>
      <c r="I21" s="189">
        <f t="shared" ca="1" si="0"/>
        <v>-0.28736922840237794</v>
      </c>
      <c r="J21" s="183">
        <f t="shared" ca="1" si="4"/>
        <v>4.5331934529445062E-3</v>
      </c>
      <c r="K21" s="153">
        <f t="shared" ca="1" si="5"/>
        <v>4.5331934529445062E-3</v>
      </c>
      <c r="L21" s="196">
        <f t="shared" ca="1" si="1"/>
        <v>1.5529824741198356E-2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3.2120009378696622E-3</v>
      </c>
      <c r="G22" s="154">
        <v>-0.22180014068044929</v>
      </c>
      <c r="H22" s="174">
        <f t="shared" ca="1" si="3"/>
        <v>0.44136909779769185</v>
      </c>
      <c r="I22" s="189">
        <f t="shared" ca="1" si="0"/>
        <v>-0.22127996698618155</v>
      </c>
      <c r="J22" s="183">
        <f t="shared" ca="1" si="4"/>
        <v>5.2017369426773929E-4</v>
      </c>
      <c r="K22" s="153">
        <f t="shared" ca="1" si="5"/>
        <v>5.2017369426773929E-4</v>
      </c>
      <c r="L22" s="196">
        <f t="shared" ca="1" si="1"/>
        <v>2.3452360880923027E-3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2.8041938399712362E-3</v>
      </c>
      <c r="G23" s="154">
        <v>-0.16062907599568543</v>
      </c>
      <c r="H23" s="174">
        <f t="shared" ca="1" si="3"/>
        <v>3.5568019904543058E-2</v>
      </c>
      <c r="I23" s="189">
        <f t="shared" ca="1" si="0"/>
        <v>-0.15764502480266224</v>
      </c>
      <c r="J23" s="183">
        <f t="shared" ca="1" si="4"/>
        <v>2.9840511930231961E-3</v>
      </c>
      <c r="K23" s="153">
        <f t="shared" ca="1" si="5"/>
        <v>2.9840511930231961E-3</v>
      </c>
      <c r="L23" s="196">
        <f t="shared" ca="1" si="1"/>
        <v>1.8577279203818298E-2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0.29116583724874878</v>
      </c>
      <c r="I24" s="189">
        <f t="shared" ca="1" si="0"/>
        <v>1.0511454314993469</v>
      </c>
      <c r="J24" s="183">
        <f t="shared" ca="1" si="4"/>
        <v>-8.8545685006531372E-3</v>
      </c>
      <c r="K24" s="153">
        <f t="shared" ca="1" si="5"/>
        <v>8.8545685006531372E-3</v>
      </c>
      <c r="L24" s="196">
        <f t="shared" ca="1" si="1"/>
        <v>8.3533665100501298E-3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3.7778321035135932E-3</v>
      </c>
      <c r="G25" s="154">
        <v>-0.3066748155270389</v>
      </c>
      <c r="H25" s="174">
        <f t="shared" ca="1" si="3"/>
        <v>0.14388153346231691</v>
      </c>
      <c r="I25" s="189">
        <f t="shared" ca="1" si="0"/>
        <v>-0.30230631292579024</v>
      </c>
      <c r="J25" s="183">
        <f t="shared" ca="1" si="4"/>
        <v>4.3685026012486583E-3</v>
      </c>
      <c r="K25" s="153">
        <f t="shared" ca="1" si="5"/>
        <v>4.3685026012486583E-3</v>
      </c>
      <c r="L25" s="196">
        <f t="shared" ca="1" si="1"/>
        <v>1.4244738661507392E-2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2.3955279447118679E-3</v>
      </c>
      <c r="G26" s="154">
        <v>9.9329191706780229E-2</v>
      </c>
      <c r="H26" s="174">
        <f t="shared" ca="1" si="3"/>
        <v>0.8032426382865292</v>
      </c>
      <c r="I26" s="189">
        <f t="shared" ca="1" si="0"/>
        <v>0.10053402555286152</v>
      </c>
      <c r="J26" s="183">
        <f t="shared" ca="1" si="4"/>
        <v>1.2048338460812907E-3</v>
      </c>
      <c r="K26" s="153">
        <f t="shared" ca="1" si="5"/>
        <v>1.2048338460812907E-3</v>
      </c>
      <c r="L26" s="196">
        <f t="shared" ca="1" si="1"/>
        <v>1.2129705531461086E-2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1.9452156265940418E-3</v>
      </c>
      <c r="G27" s="154">
        <v>3.1782343989106288E-2</v>
      </c>
      <c r="H27" s="174">
        <f t="shared" ca="1" si="3"/>
        <v>0.17806714831585324</v>
      </c>
      <c r="I27" s="189">
        <f t="shared" ca="1" si="0"/>
        <v>3.1373072763761507E-2</v>
      </c>
      <c r="J27" s="183">
        <f t="shared" ca="1" si="4"/>
        <v>-4.0927122534478028E-4</v>
      </c>
      <c r="K27" s="153">
        <f t="shared" ca="1" si="5"/>
        <v>4.0927122534478028E-4</v>
      </c>
      <c r="L27" s="196">
        <f t="shared" ca="1" si="1"/>
        <v>1.2877314067365895E-2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2.2537140119701796E-3</v>
      </c>
      <c r="G28" s="154">
        <v>-7.805710179552694E-2</v>
      </c>
      <c r="H28" s="174">
        <f t="shared" ca="1" si="3"/>
        <v>0.35696713567826877</v>
      </c>
      <c r="I28" s="189">
        <f t="shared" ca="1" si="0"/>
        <v>-7.7610512561508249E-2</v>
      </c>
      <c r="J28" s="183">
        <f t="shared" ca="1" si="4"/>
        <v>4.4658923401869055E-4</v>
      </c>
      <c r="K28" s="153">
        <f t="shared" ca="1" si="5"/>
        <v>4.4658923401869055E-4</v>
      </c>
      <c r="L28" s="196">
        <f t="shared" ca="1" si="1"/>
        <v>5.7213145728692979E-3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1.8683305513406117E-3</v>
      </c>
      <c r="G29" s="154">
        <v>2.0249582701091784E-2</v>
      </c>
      <c r="H29" s="174">
        <f t="shared" ca="1" si="3"/>
        <v>0.54416734371377673</v>
      </c>
      <c r="I29" s="189">
        <f t="shared" ca="1" si="0"/>
        <v>2.0285357512260568E-2</v>
      </c>
      <c r="J29" s="183">
        <f t="shared" ca="1" si="4"/>
        <v>3.5774811168783754E-5</v>
      </c>
      <c r="K29" s="153">
        <f t="shared" ca="1" si="5"/>
        <v>3.5774811168783754E-5</v>
      </c>
      <c r="L29" s="196">
        <f t="shared" ca="1" si="1"/>
        <v>1.7666937485509224E-3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1.9948214540651218E-3</v>
      </c>
      <c r="G30" s="154">
        <v>-3.9223218109768254E-2</v>
      </c>
      <c r="H30" s="174">
        <f t="shared" ca="1" si="3"/>
        <v>0.1454921653429494</v>
      </c>
      <c r="I30" s="189">
        <f t="shared" ca="1" si="0"/>
        <v>-3.8667020584953249E-2</v>
      </c>
      <c r="J30" s="183">
        <f t="shared" ca="1" si="4"/>
        <v>5.5619752481500528E-4</v>
      </c>
      <c r="K30" s="153">
        <f t="shared" ca="1" si="5"/>
        <v>5.5619752481500528E-4</v>
      </c>
      <c r="L30" s="196">
        <f t="shared" ca="1" si="1"/>
        <v>1.4180313386281999E-2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2.5175755713519338E-3</v>
      </c>
      <c r="G31" s="154">
        <v>0.11763633570279008</v>
      </c>
      <c r="H31" s="174">
        <f t="shared" ca="1" si="3"/>
        <v>0.57161227216694099</v>
      </c>
      <c r="I31" s="189">
        <f t="shared" ca="1" si="0"/>
        <v>0.11797330391435289</v>
      </c>
      <c r="J31" s="183">
        <f t="shared" ca="1" si="4"/>
        <v>3.3696821156280199E-4</v>
      </c>
      <c r="K31" s="153">
        <f t="shared" ca="1" si="5"/>
        <v>3.3696821156280199E-4</v>
      </c>
      <c r="L31" s="196">
        <f t="shared" ca="1" si="1"/>
        <v>2.8644908866777108E-3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2.1912528426846997E-3</v>
      </c>
      <c r="G32" s="154">
        <v>6.8687926402704935E-2</v>
      </c>
      <c r="H32" s="174">
        <f t="shared" ca="1" si="3"/>
        <v>0.69083403410448019</v>
      </c>
      <c r="I32" s="189">
        <f t="shared" ca="1" si="0"/>
        <v>6.9212246166292929E-2</v>
      </c>
      <c r="J32" s="183">
        <f t="shared" ca="1" si="4"/>
        <v>5.243197635879937E-4</v>
      </c>
      <c r="K32" s="153">
        <f t="shared" ca="1" si="5"/>
        <v>5.243197635879937E-4</v>
      </c>
      <c r="L32" s="196">
        <f t="shared" ca="1" si="1"/>
        <v>7.6333613641792215E-3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2.6386257716244613E-3</v>
      </c>
      <c r="G33" s="154">
        <v>0.13579386574366925</v>
      </c>
      <c r="H33" s="174">
        <f t="shared" ca="1" si="3"/>
        <v>0.10598757814802284</v>
      </c>
      <c r="I33" s="189">
        <f t="shared" ca="1" si="0"/>
        <v>0.13365368694709703</v>
      </c>
      <c r="J33" s="183">
        <f t="shared" ca="1" si="4"/>
        <v>-2.1401787965722174E-3</v>
      </c>
      <c r="K33" s="153">
        <f t="shared" ca="1" si="5"/>
        <v>2.1401787965722174E-3</v>
      </c>
      <c r="L33" s="196">
        <f t="shared" ca="1" si="1"/>
        <v>1.576049687407911E-2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3.4821587513536906E-3</v>
      </c>
      <c r="G34" s="154">
        <v>-0.2623238127030536</v>
      </c>
      <c r="H34" s="174">
        <f t="shared" ca="1" si="3"/>
        <v>0.44803044452345986</v>
      </c>
      <c r="I34" s="189">
        <f t="shared" ca="1" si="0"/>
        <v>-0.26177849862557001</v>
      </c>
      <c r="J34" s="183">
        <f t="shared" ca="1" si="4"/>
        <v>5.4531407748359406E-4</v>
      </c>
      <c r="K34" s="153">
        <f t="shared" ca="1" si="5"/>
        <v>5.4531407748359406E-4</v>
      </c>
      <c r="L34" s="196">
        <f t="shared" ca="1" si="1"/>
        <v>2.0787822190617552E-3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3.5669322318973105E-3</v>
      </c>
      <c r="G35" s="154">
        <v>0.27503983478459659</v>
      </c>
      <c r="H35" s="174">
        <f t="shared" ca="1" si="3"/>
        <v>0.37415896261285231</v>
      </c>
      <c r="I35" s="189">
        <f t="shared" ca="1" si="0"/>
        <v>0.27365538285931323</v>
      </c>
      <c r="J35" s="183">
        <f t="shared" ca="1" si="4"/>
        <v>-1.3844519252833587E-3</v>
      </c>
      <c r="K35" s="153">
        <f t="shared" ca="1" si="5"/>
        <v>1.3844519252833587E-3</v>
      </c>
      <c r="L35" s="196">
        <f t="shared" ca="1" si="1"/>
        <v>5.0336414954859987E-3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2.2326613823797116E-3</v>
      </c>
      <c r="G36" s="154">
        <v>7.4899207356956765E-2</v>
      </c>
      <c r="H36" s="174">
        <f t="shared" ca="1" si="3"/>
        <v>0.60836935106429013</v>
      </c>
      <c r="I36" s="189">
        <f t="shared" ca="1" si="0"/>
        <v>7.5223878496816887E-2</v>
      </c>
      <c r="J36" s="183">
        <f t="shared" ca="1" si="4"/>
        <v>3.2467113986012208E-4</v>
      </c>
      <c r="K36" s="153">
        <f t="shared" ca="1" si="5"/>
        <v>3.2467113986012208E-4</v>
      </c>
      <c r="L36" s="196">
        <f t="shared" ca="1" si="1"/>
        <v>4.3347740425715743E-3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2.0411681762475321E-3</v>
      </c>
      <c r="G37" s="154">
        <v>4.617522643712979E-2</v>
      </c>
      <c r="H37" s="174">
        <f t="shared" ca="1" si="3"/>
        <v>0.51772646493251584</v>
      </c>
      <c r="I37" s="189">
        <f t="shared" ca="1" si="0"/>
        <v>4.6207967378417342E-2</v>
      </c>
      <c r="J37" s="183">
        <f t="shared" ca="1" si="4"/>
        <v>3.2740941287551228E-5</v>
      </c>
      <c r="K37" s="153">
        <f t="shared" ca="1" si="5"/>
        <v>3.2740941287551228E-5</v>
      </c>
      <c r="L37" s="196">
        <f t="shared" ca="1" si="1"/>
        <v>7.090585973006519E-4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1.8198685975111923E-3</v>
      </c>
      <c r="G38" s="154">
        <v>1.2980289626678854E-2</v>
      </c>
      <c r="H38" s="174">
        <f t="shared" ca="1" si="3"/>
        <v>0.8846510683680614</v>
      </c>
      <c r="I38" s="189">
        <f t="shared" ca="1" si="0"/>
        <v>1.3180004917584011E-2</v>
      </c>
      <c r="J38" s="183">
        <f t="shared" ca="1" si="4"/>
        <v>1.9971529090515722E-4</v>
      </c>
      <c r="K38" s="153">
        <f t="shared" ca="1" si="5"/>
        <v>1.9971529090515722E-4</v>
      </c>
      <c r="L38" s="196">
        <f t="shared" ca="1" si="1"/>
        <v>1.5386042734722593E-2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2.4483110980404407E-3</v>
      </c>
      <c r="G39" s="154">
        <v>0.10724666470606614</v>
      </c>
      <c r="H39" s="174">
        <f t="shared" ca="1" si="3"/>
        <v>0.56750352739571741</v>
      </c>
      <c r="I39" s="189">
        <f t="shared" ca="1" si="0"/>
        <v>0.10753624583282956</v>
      </c>
      <c r="J39" s="183">
        <f t="shared" ca="1" si="4"/>
        <v>2.895811267634163E-4</v>
      </c>
      <c r="K39" s="153">
        <f t="shared" ca="1" si="5"/>
        <v>2.895811267634163E-4</v>
      </c>
      <c r="L39" s="196">
        <f t="shared" ca="1" si="1"/>
        <v>2.700141095828753E-3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4.1896315491624534E-3</v>
      </c>
      <c r="G40" s="154">
        <v>0.36844473237436803</v>
      </c>
      <c r="H40" s="174">
        <f t="shared" ca="1" si="3"/>
        <v>5.461465874174054E-2</v>
      </c>
      <c r="I40" s="189">
        <f t="shared" ca="1" si="0"/>
        <v>0.36188073705983342</v>
      </c>
      <c r="J40" s="183">
        <f t="shared" ca="1" si="4"/>
        <v>-6.5639953145346097E-3</v>
      </c>
      <c r="K40" s="153">
        <f t="shared" ca="1" si="5"/>
        <v>6.5639953145346097E-3</v>
      </c>
      <c r="L40" s="196">
        <f t="shared" ca="1" si="1"/>
        <v>1.7815413650330299E-2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1.9914167326905963E-3</v>
      </c>
      <c r="G41" s="154">
        <v>3.8712509903589432E-2</v>
      </c>
      <c r="H41" s="174">
        <f t="shared" ca="1" si="3"/>
        <v>0.6658784645878576</v>
      </c>
      <c r="I41" s="189">
        <f t="shared" ca="1" si="0"/>
        <v>3.8969372771715423E-2</v>
      </c>
      <c r="J41" s="183">
        <f t="shared" ca="1" si="4"/>
        <v>2.5686286812599129E-4</v>
      </c>
      <c r="K41" s="153">
        <f t="shared" ca="1" si="5"/>
        <v>2.5686286812599129E-4</v>
      </c>
      <c r="L41" s="196">
        <f t="shared" ca="1" si="1"/>
        <v>6.6351385835144447E-3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2.6859999841249535E-3</v>
      </c>
      <c r="G42" s="154">
        <v>-0.14289999761874306</v>
      </c>
      <c r="H42" s="174">
        <f t="shared" ca="1" si="3"/>
        <v>0.25575317818077781</v>
      </c>
      <c r="I42" s="189">
        <f t="shared" ca="1" si="0"/>
        <v>-0.14150388280848897</v>
      </c>
      <c r="J42" s="183">
        <f t="shared" ca="1" si="4"/>
        <v>1.3961148102540899E-3</v>
      </c>
      <c r="K42" s="153">
        <f t="shared" ca="1" si="5"/>
        <v>1.3961148102540899E-3</v>
      </c>
      <c r="L42" s="196">
        <f t="shared" ca="1" si="1"/>
        <v>9.7698728727688422E-3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2.1933862271612697E-3</v>
      </c>
      <c r="G43" s="177">
        <v>-6.900793407419048E-2</v>
      </c>
      <c r="H43" s="178">
        <f t="shared" ca="1" si="3"/>
        <v>0.44190634406786555</v>
      </c>
      <c r="I43" s="194">
        <f t="shared" ca="1" si="0"/>
        <v>-6.8847577147042746E-2</v>
      </c>
      <c r="J43" s="187">
        <f t="shared" ca="1" si="4"/>
        <v>1.6035692714773397E-4</v>
      </c>
      <c r="K43" s="184">
        <f t="shared" ca="1" si="5"/>
        <v>1.6035692714773397E-4</v>
      </c>
      <c r="L43" s="197">
        <f t="shared" ca="1" si="1"/>
        <v>2.3237462372853262E-3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9</v>
      </c>
      <c r="K44" s="175" t="s">
        <v>971</v>
      </c>
      <c r="L44" s="176">
        <f ca="1">MAX(L5:L43)</f>
        <v>1.9979200830999945E-2</v>
      </c>
    </row>
    <row r="45" spans="1:16" x14ac:dyDescent="0.2">
      <c r="A45" s="148"/>
      <c r="J45" s="152"/>
      <c r="K45" s="157" t="s">
        <v>972</v>
      </c>
      <c r="L45" s="158">
        <f ca="1">MIN(L5:L43)</f>
        <v>4.7218722496647725E-4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988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5.3960344589787735E-3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9.4167442794045597E-3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1.5655500147547709E-2</v>
      </c>
      <c r="G5" s="185">
        <v>2.0883250221321563</v>
      </c>
      <c r="H5" s="186">
        <f ca="1">RAND()</f>
        <v>0.55499898042298534</v>
      </c>
      <c r="I5" s="188">
        <f t="shared" ref="I5:I43" ca="1" si="0">G5*($I$2+H5*($I$3-$I$2))</f>
        <v>2.0929192520125195</v>
      </c>
      <c r="J5" s="181">
        <f ca="1">(I5-G5)</f>
        <v>4.5942298803631765E-3</v>
      </c>
      <c r="K5" s="182">
        <f ca="1">ABS(I5-G5)</f>
        <v>4.5942298803631765E-3</v>
      </c>
      <c r="L5" s="195">
        <f t="shared" ref="L5:L43" ca="1" si="1">K5/ABS(G5)</f>
        <v>2.199959216919462E-3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8.6822989387548063E-3</v>
      </c>
      <c r="G6" s="154">
        <v>1.0423448408132208</v>
      </c>
      <c r="H6" s="174">
        <f t="shared" ref="H6:H43" ca="1" si="3">RAND()</f>
        <v>0.32132054413204525</v>
      </c>
      <c r="I6" s="189">
        <f t="shared" ca="1" si="0"/>
        <v>1.0348950164538897</v>
      </c>
      <c r="J6" s="183">
        <f t="shared" ref="J6:J43" ca="1" si="4">(I6-G6)</f>
        <v>-7.4498243593310587E-3</v>
      </c>
      <c r="K6" s="153">
        <f t="shared" ref="K6:K43" ca="1" si="5">ABS(I6-G6)</f>
        <v>7.4498243593310587E-3</v>
      </c>
      <c r="L6" s="196">
        <f t="shared" ca="1" si="1"/>
        <v>7.1471782347182003E-3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7.0507402375341579E-3</v>
      </c>
      <c r="G7" s="154">
        <v>0.7976110356301237</v>
      </c>
      <c r="H7" s="174">
        <f t="shared" ca="1" si="3"/>
        <v>0.28583620205684679</v>
      </c>
      <c r="I7" s="189">
        <f t="shared" ca="1" si="0"/>
        <v>0.79077825928324696</v>
      </c>
      <c r="J7" s="183">
        <f t="shared" ca="1" si="4"/>
        <v>-6.8327763468767344E-3</v>
      </c>
      <c r="K7" s="153">
        <f t="shared" ca="1" si="5"/>
        <v>6.8327763468767344E-3</v>
      </c>
      <c r="L7" s="196">
        <f t="shared" ca="1" si="1"/>
        <v>8.5665519177260969E-3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5.4020791453148233E-3</v>
      </c>
      <c r="G8" s="154">
        <v>0.55031187179722352</v>
      </c>
      <c r="H8" s="174">
        <f t="shared" ca="1" si="3"/>
        <v>0.43243598853908216</v>
      </c>
      <c r="I8" s="189">
        <f t="shared" ca="1" si="0"/>
        <v>0.548824620692696</v>
      </c>
      <c r="J8" s="183">
        <f t="shared" ca="1" si="4"/>
        <v>-1.4872511045275205E-3</v>
      </c>
      <c r="K8" s="153">
        <f t="shared" ca="1" si="5"/>
        <v>1.4872511045275205E-3</v>
      </c>
      <c r="L8" s="196">
        <f t="shared" ca="1" si="1"/>
        <v>2.7025604584368047E-3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3.6222822019289385E-3</v>
      </c>
      <c r="G9" s="154">
        <v>0.28334233028934086</v>
      </c>
      <c r="H9" s="174">
        <f t="shared" ca="1" si="3"/>
        <v>0.43080065706118609</v>
      </c>
      <c r="I9" s="189">
        <f t="shared" ca="1" si="0"/>
        <v>0.28255804616602986</v>
      </c>
      <c r="J9" s="183">
        <f t="shared" ca="1" si="4"/>
        <v>-7.8428412331099651E-4</v>
      </c>
      <c r="K9" s="153">
        <f t="shared" ca="1" si="5"/>
        <v>7.8428412331099651E-4</v>
      </c>
      <c r="L9" s="196">
        <f t="shared" ca="1" si="1"/>
        <v>2.7679737175525755E-3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5.6708968053059946E-3</v>
      </c>
      <c r="G10" s="154">
        <v>-0.59063452079589918</v>
      </c>
      <c r="H10" s="174">
        <f t="shared" ca="1" si="3"/>
        <v>0.29398237112085601</v>
      </c>
      <c r="I10" s="189">
        <f t="shared" ca="1" si="0"/>
        <v>-0.58576727585555755</v>
      </c>
      <c r="J10" s="183">
        <f t="shared" ca="1" si="4"/>
        <v>4.8672449403416307E-3</v>
      </c>
      <c r="K10" s="153">
        <f t="shared" ca="1" si="5"/>
        <v>4.8672449403416307E-3</v>
      </c>
      <c r="L10" s="196">
        <f t="shared" ca="1" si="1"/>
        <v>8.2407051551657701E-3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2.5191611099195342E-3</v>
      </c>
      <c r="G11" s="154">
        <v>0.11787416648793014</v>
      </c>
      <c r="H11" s="174">
        <f t="shared" ca="1" si="3"/>
        <v>9.3237792565273647E-2</v>
      </c>
      <c r="I11" s="189">
        <f t="shared" ca="1" si="0"/>
        <v>0.11595629624152379</v>
      </c>
      <c r="J11" s="183">
        <f t="shared" ca="1" si="4"/>
        <v>-1.9178702464063557E-3</v>
      </c>
      <c r="K11" s="153">
        <f t="shared" ca="1" si="5"/>
        <v>1.9178702464063557E-3</v>
      </c>
      <c r="L11" s="196">
        <f t="shared" ca="1" si="1"/>
        <v>1.6270488297389047E-2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2.8365116001037236E-3</v>
      </c>
      <c r="G12" s="154">
        <v>0.16547674001555857</v>
      </c>
      <c r="H12" s="174">
        <f t="shared" ca="1" si="3"/>
        <v>0.84932704783918522</v>
      </c>
      <c r="I12" s="189">
        <f t="shared" ca="1" si="0"/>
        <v>0.16778896005858607</v>
      </c>
      <c r="J12" s="183">
        <f t="shared" ca="1" si="4"/>
        <v>2.3122200430275019E-3</v>
      </c>
      <c r="K12" s="153">
        <f t="shared" ca="1" si="5"/>
        <v>2.3122200430275019E-3</v>
      </c>
      <c r="L12" s="196">
        <f t="shared" ca="1" si="1"/>
        <v>1.3973081913567435E-2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3.6142889824038863E-3</v>
      </c>
      <c r="G13" s="154">
        <v>0.282143347360583</v>
      </c>
      <c r="H13" s="174">
        <f t="shared" ca="1" si="3"/>
        <v>0.76101235102181075</v>
      </c>
      <c r="I13" s="189">
        <f t="shared" ca="1" si="0"/>
        <v>0.28508906329737299</v>
      </c>
      <c r="J13" s="183">
        <f t="shared" ca="1" si="4"/>
        <v>2.9457159367899943E-3</v>
      </c>
      <c r="K13" s="153">
        <f t="shared" ca="1" si="5"/>
        <v>2.9457159367899943E-3</v>
      </c>
      <c r="L13" s="196">
        <f t="shared" ca="1" si="1"/>
        <v>1.0440494040872527E-2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2.423333283522993E-3</v>
      </c>
      <c r="G14" s="154">
        <v>0.10349999252844894</v>
      </c>
      <c r="H14" s="174">
        <f t="shared" ca="1" si="3"/>
        <v>0.80057993870835464</v>
      </c>
      <c r="I14" s="189">
        <f t="shared" ca="1" si="0"/>
        <v>0.1047443933848696</v>
      </c>
      <c r="J14" s="183">
        <f t="shared" ca="1" si="4"/>
        <v>1.2444008564206632E-3</v>
      </c>
      <c r="K14" s="153">
        <f t="shared" ca="1" si="5"/>
        <v>1.2444008564206632E-3</v>
      </c>
      <c r="L14" s="196">
        <f t="shared" ca="1" si="1"/>
        <v>1.2023197548334277E-2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2.423333283522993E-3</v>
      </c>
      <c r="G15" s="154">
        <v>-0.10349999252844894</v>
      </c>
      <c r="H15" s="174">
        <f t="shared" ca="1" si="3"/>
        <v>0.4747384820518401</v>
      </c>
      <c r="I15" s="189">
        <f t="shared" ca="1" si="0"/>
        <v>-0.10339540985169327</v>
      </c>
      <c r="J15" s="183">
        <f t="shared" ca="1" si="4"/>
        <v>1.0458267675567123E-4</v>
      </c>
      <c r="K15" s="153">
        <f t="shared" ca="1" si="5"/>
        <v>1.0458267675567123E-4</v>
      </c>
      <c r="L15" s="196">
        <f t="shared" ca="1" si="1"/>
        <v>1.0104607179263776E-3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2.9360092899120851E-3</v>
      </c>
      <c r="G16" s="154">
        <v>0.18040139348681272</v>
      </c>
      <c r="H16" s="174">
        <f t="shared" ca="1" si="3"/>
        <v>0.27717222734618807</v>
      </c>
      <c r="I16" s="189">
        <f t="shared" ca="1" si="0"/>
        <v>0.17879345585904033</v>
      </c>
      <c r="J16" s="183">
        <f t="shared" ca="1" si="4"/>
        <v>-1.6079376277723934E-3</v>
      </c>
      <c r="K16" s="153">
        <f t="shared" ca="1" si="5"/>
        <v>1.6079376277723934E-3</v>
      </c>
      <c r="L16" s="196">
        <f t="shared" ca="1" si="1"/>
        <v>8.9131109061523581E-3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3.0403557340504561E-3</v>
      </c>
      <c r="G17" s="154">
        <v>0.19605336010756846</v>
      </c>
      <c r="H17" s="174">
        <f t="shared" ca="1" si="3"/>
        <v>0.66222088303898796</v>
      </c>
      <c r="I17" s="189">
        <f t="shared" ca="1" si="0"/>
        <v>0.19732551807554488</v>
      </c>
      <c r="J17" s="183">
        <f t="shared" ca="1" si="4"/>
        <v>1.2721579679764172E-3</v>
      </c>
      <c r="K17" s="153">
        <f t="shared" ca="1" si="5"/>
        <v>1.2721579679764172E-3</v>
      </c>
      <c r="L17" s="196">
        <f t="shared" ca="1" si="1"/>
        <v>6.4888353215595143E-3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1.8408528739472078E-3</v>
      </c>
      <c r="G18" s="154">
        <v>-1.6127931092081216E-2</v>
      </c>
      <c r="H18" s="174">
        <f t="shared" ca="1" si="3"/>
        <v>0.58025552759105692</v>
      </c>
      <c r="I18" s="189">
        <f t="shared" ca="1" si="0"/>
        <v>-1.6179705316831102E-2</v>
      </c>
      <c r="J18" s="183">
        <f t="shared" ca="1" si="4"/>
        <v>-5.1774224749886327E-5</v>
      </c>
      <c r="K18" s="153">
        <f t="shared" ca="1" si="5"/>
        <v>5.1774224749886327E-5</v>
      </c>
      <c r="L18" s="196">
        <f t="shared" ca="1" si="1"/>
        <v>3.2102211036422008E-3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7.467332918382398E-3</v>
      </c>
      <c r="G19" s="154">
        <v>-0.86009993775735971</v>
      </c>
      <c r="H19" s="174">
        <f t="shared" ca="1" si="3"/>
        <v>0.51347412078977017</v>
      </c>
      <c r="I19" s="189">
        <f t="shared" ca="1" si="0"/>
        <v>-0.86056350137546433</v>
      </c>
      <c r="J19" s="183">
        <f t="shared" ca="1" si="4"/>
        <v>-4.6356361810462321E-4</v>
      </c>
      <c r="K19" s="153">
        <f t="shared" ca="1" si="5"/>
        <v>4.6356361810462321E-4</v>
      </c>
      <c r="L19" s="196">
        <f t="shared" ca="1" si="1"/>
        <v>5.3896483159076539E-4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3.3520016377462346E-3</v>
      </c>
      <c r="G20" s="154">
        <v>-0.24280024566193514</v>
      </c>
      <c r="H20" s="174">
        <f t="shared" ca="1" si="3"/>
        <v>0.24044375433050247</v>
      </c>
      <c r="I20" s="189">
        <f t="shared" ca="1" si="0"/>
        <v>-0.24027943285346939</v>
      </c>
      <c r="J20" s="183">
        <f t="shared" ca="1" si="4"/>
        <v>2.52081280846575E-3</v>
      </c>
      <c r="K20" s="153">
        <f t="shared" ca="1" si="5"/>
        <v>2.52081280846575E-3</v>
      </c>
      <c r="L20" s="196">
        <f t="shared" ca="1" si="1"/>
        <v>1.0382249826779927E-2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3.7579961370169811E-3</v>
      </c>
      <c r="G21" s="154">
        <v>-0.30369942055254717</v>
      </c>
      <c r="H21" s="174">
        <f t="shared" ca="1" si="3"/>
        <v>0.88348345589971367</v>
      </c>
      <c r="I21" s="189">
        <f t="shared" ca="1" si="0"/>
        <v>-0.30835796868647641</v>
      </c>
      <c r="J21" s="183">
        <f t="shared" ca="1" si="4"/>
        <v>-4.6585481339292412E-3</v>
      </c>
      <c r="K21" s="153">
        <f t="shared" ca="1" si="5"/>
        <v>4.6585481339292412E-3</v>
      </c>
      <c r="L21" s="196">
        <f t="shared" ca="1" si="1"/>
        <v>1.5339338235988509E-2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3.1619997965963175E-3</v>
      </c>
      <c r="G22" s="154">
        <v>-0.21429996948944763</v>
      </c>
      <c r="H22" s="174">
        <f t="shared" ca="1" si="3"/>
        <v>0.78026983415260953</v>
      </c>
      <c r="I22" s="189">
        <f t="shared" ca="1" si="0"/>
        <v>-0.21670244216575629</v>
      </c>
      <c r="J22" s="183">
        <f t="shared" ca="1" si="4"/>
        <v>-2.4024726763086646E-3</v>
      </c>
      <c r="K22" s="153">
        <f t="shared" ca="1" si="5"/>
        <v>2.4024726763086646E-3</v>
      </c>
      <c r="L22" s="196">
        <f t="shared" ca="1" si="1"/>
        <v>1.1210793366104352E-2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2.8407774425037338E-3</v>
      </c>
      <c r="G23" s="154">
        <v>-0.16611661637556008</v>
      </c>
      <c r="H23" s="174">
        <f t="shared" ca="1" si="3"/>
        <v>0.70141869638024246</v>
      </c>
      <c r="I23" s="189">
        <f t="shared" ca="1" si="0"/>
        <v>-0.16745497606825854</v>
      </c>
      <c r="J23" s="183">
        <f t="shared" ca="1" si="4"/>
        <v>-1.3383596926984653E-3</v>
      </c>
      <c r="K23" s="153">
        <f t="shared" ca="1" si="5"/>
        <v>1.3383596926984653E-3</v>
      </c>
      <c r="L23" s="196">
        <f t="shared" ca="1" si="1"/>
        <v>8.0567478552095746E-3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8.0039249124568057E-2</v>
      </c>
      <c r="I24" s="189">
        <f t="shared" ca="1" si="0"/>
        <v>1.0421936641628817</v>
      </c>
      <c r="J24" s="183">
        <f t="shared" ca="1" si="4"/>
        <v>-1.7806335837118326E-2</v>
      </c>
      <c r="K24" s="153">
        <f t="shared" ca="1" si="5"/>
        <v>1.7806335837118326E-2</v>
      </c>
      <c r="L24" s="196">
        <f t="shared" ca="1" si="1"/>
        <v>1.6798430035017287E-2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3.8485161055278765E-3</v>
      </c>
      <c r="G25" s="154">
        <v>-0.31727741582918156</v>
      </c>
      <c r="H25" s="174">
        <f t="shared" ca="1" si="3"/>
        <v>0.85347655850147008</v>
      </c>
      <c r="I25" s="189">
        <f t="shared" ca="1" si="0"/>
        <v>-0.32176342099068311</v>
      </c>
      <c r="J25" s="183">
        <f t="shared" ca="1" si="4"/>
        <v>-4.4860051615015495E-3</v>
      </c>
      <c r="K25" s="153">
        <f t="shared" ca="1" si="5"/>
        <v>4.4860051615015495E-3</v>
      </c>
      <c r="L25" s="196">
        <f t="shared" ca="1" si="1"/>
        <v>1.4139062340058777E-2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2.4003544142496376E-3</v>
      </c>
      <c r="G26" s="154">
        <v>0.10005316213744564</v>
      </c>
      <c r="H26" s="174">
        <f t="shared" ca="1" si="3"/>
        <v>0.77903813752346651</v>
      </c>
      <c r="I26" s="189">
        <f t="shared" ca="1" si="0"/>
        <v>0.1011699080580923</v>
      </c>
      <c r="J26" s="183">
        <f t="shared" ca="1" si="4"/>
        <v>1.1167459206466585E-3</v>
      </c>
      <c r="K26" s="153">
        <f t="shared" ca="1" si="5"/>
        <v>1.1167459206466585E-3</v>
      </c>
      <c r="L26" s="196">
        <f t="shared" ca="1" si="1"/>
        <v>1.1161525500938746E-2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1.9307315709926592E-3</v>
      </c>
      <c r="G27" s="154">
        <v>2.9609735648898905E-2</v>
      </c>
      <c r="H27" s="174">
        <f t="shared" ca="1" si="3"/>
        <v>0.74717285368328989</v>
      </c>
      <c r="I27" s="189">
        <f t="shared" ca="1" si="0"/>
        <v>2.9902484563184756E-2</v>
      </c>
      <c r="J27" s="183">
        <f t="shared" ca="1" si="4"/>
        <v>2.9274891428585081E-4</v>
      </c>
      <c r="K27" s="153">
        <f t="shared" ca="1" si="5"/>
        <v>2.9274891428585081E-4</v>
      </c>
      <c r="L27" s="196">
        <f t="shared" ca="1" si="1"/>
        <v>9.8869141473317147E-3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2.2583967113509072E-3</v>
      </c>
      <c r="G28" s="154">
        <v>-7.8759506702636095E-2</v>
      </c>
      <c r="H28" s="174">
        <f t="shared" ca="1" si="3"/>
        <v>0.51095852336906689</v>
      </c>
      <c r="I28" s="189">
        <f t="shared" ca="1" si="0"/>
        <v>-7.879403021842557E-2</v>
      </c>
      <c r="J28" s="183">
        <f t="shared" ca="1" si="4"/>
        <v>-3.4523515789475212E-5</v>
      </c>
      <c r="K28" s="153">
        <f t="shared" ca="1" si="5"/>
        <v>3.4523515789475212E-5</v>
      </c>
      <c r="L28" s="196">
        <f t="shared" ca="1" si="1"/>
        <v>4.3834093476260565E-4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1.8663852675097675E-3</v>
      </c>
      <c r="G29" s="154">
        <v>1.9957790126465147E-2</v>
      </c>
      <c r="H29" s="174">
        <f t="shared" ca="1" si="3"/>
        <v>0.91737454948173625</v>
      </c>
      <c r="I29" s="189">
        <f t="shared" ca="1" si="0"/>
        <v>2.0290985072972525E-2</v>
      </c>
      <c r="J29" s="183">
        <f t="shared" ca="1" si="4"/>
        <v>3.3319494650737788E-4</v>
      </c>
      <c r="K29" s="153">
        <f t="shared" ca="1" si="5"/>
        <v>3.3319494650737788E-4</v>
      </c>
      <c r="L29" s="196">
        <f t="shared" ca="1" si="1"/>
        <v>1.6694981979269476E-2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1.9917746507455147E-3</v>
      </c>
      <c r="G30" s="154">
        <v>-3.8766197611827202E-2</v>
      </c>
      <c r="H30" s="174">
        <f t="shared" ca="1" si="3"/>
        <v>0.56670742781380923</v>
      </c>
      <c r="I30" s="189">
        <f t="shared" ca="1" si="0"/>
        <v>-3.8869637344979481E-2</v>
      </c>
      <c r="J30" s="183">
        <f t="shared" ca="1" si="4"/>
        <v>-1.0343973315227878E-4</v>
      </c>
      <c r="K30" s="153">
        <f t="shared" ca="1" si="5"/>
        <v>1.0343973315227878E-4</v>
      </c>
      <c r="L30" s="196">
        <f t="shared" ca="1" si="1"/>
        <v>2.6682971125525164E-3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2.5099555777166271E-3</v>
      </c>
      <c r="G31" s="154">
        <v>0.11649333665749406</v>
      </c>
      <c r="H31" s="174">
        <f t="shared" ca="1" si="3"/>
        <v>0.585199961624982</v>
      </c>
      <c r="I31" s="189">
        <f t="shared" ca="1" si="0"/>
        <v>0.11689034577000544</v>
      </c>
      <c r="J31" s="183">
        <f t="shared" ca="1" si="4"/>
        <v>3.9700911251137894E-4</v>
      </c>
      <c r="K31" s="153">
        <f t="shared" ca="1" si="5"/>
        <v>3.9700911251137894E-4</v>
      </c>
      <c r="L31" s="196">
        <f t="shared" ca="1" si="1"/>
        <v>3.4079984649992355E-3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2.1795469919538625E-3</v>
      </c>
      <c r="G32" s="154">
        <v>6.6932048793079346E-2</v>
      </c>
      <c r="H32" s="174">
        <f t="shared" ca="1" si="3"/>
        <v>0.2375139841054873</v>
      </c>
      <c r="I32" s="189">
        <f t="shared" ca="1" si="0"/>
        <v>6.622929972014524E-2</v>
      </c>
      <c r="J32" s="183">
        <f t="shared" ca="1" si="4"/>
        <v>-7.0274907293410571E-4</v>
      </c>
      <c r="K32" s="153">
        <f t="shared" ca="1" si="5"/>
        <v>7.0274907293410571E-4</v>
      </c>
      <c r="L32" s="196">
        <f t="shared" ca="1" si="1"/>
        <v>1.0499440635780578E-2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2.6362537277011765E-3</v>
      </c>
      <c r="G33" s="154">
        <v>0.13543805915517648</v>
      </c>
      <c r="H33" s="174">
        <f t="shared" ca="1" si="3"/>
        <v>0.77953144670860153</v>
      </c>
      <c r="I33" s="189">
        <f t="shared" ca="1" si="0"/>
        <v>0.13695242701977856</v>
      </c>
      <c r="J33" s="183">
        <f t="shared" ca="1" si="4"/>
        <v>1.5143678646020731E-3</v>
      </c>
      <c r="K33" s="153">
        <f t="shared" ca="1" si="5"/>
        <v>1.5143678646020731E-3</v>
      </c>
      <c r="L33" s="196">
        <f t="shared" ca="1" si="1"/>
        <v>1.1181257868344117E-2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3.4884497133929504E-3</v>
      </c>
      <c r="G34" s="154">
        <v>-0.26326745700894261</v>
      </c>
      <c r="H34" s="174">
        <f t="shared" ca="1" si="3"/>
        <v>0.94891393564160076</v>
      </c>
      <c r="I34" s="189">
        <f t="shared" ca="1" si="0"/>
        <v>-0.26799483421903225</v>
      </c>
      <c r="J34" s="183">
        <f t="shared" ca="1" si="4"/>
        <v>-4.727377210089645E-3</v>
      </c>
      <c r="K34" s="153">
        <f t="shared" ca="1" si="5"/>
        <v>4.727377210089645E-3</v>
      </c>
      <c r="L34" s="196">
        <f t="shared" ca="1" si="1"/>
        <v>1.7956557425664148E-2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3.574420148452169E-3</v>
      </c>
      <c r="G35" s="154">
        <v>0.2761630222678253</v>
      </c>
      <c r="H35" s="174">
        <f t="shared" ca="1" si="3"/>
        <v>0.10126742745470008</v>
      </c>
      <c r="I35" s="189">
        <f t="shared" ca="1" si="0"/>
        <v>0.2717584145753959</v>
      </c>
      <c r="J35" s="183">
        <f t="shared" ca="1" si="4"/>
        <v>-4.4046076924293964E-3</v>
      </c>
      <c r="K35" s="153">
        <f t="shared" ca="1" si="5"/>
        <v>4.4046076924293964E-3</v>
      </c>
      <c r="L35" s="196">
        <f t="shared" ca="1" si="1"/>
        <v>1.5949302901811995E-2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2.2111396025573304E-3</v>
      </c>
      <c r="G36" s="154">
        <v>7.1670940383599557E-2</v>
      </c>
      <c r="H36" s="174">
        <f t="shared" ca="1" si="3"/>
        <v>0.9226183567966979</v>
      </c>
      <c r="I36" s="189">
        <f t="shared" ca="1" si="0"/>
        <v>7.2882518585799208E-2</v>
      </c>
      <c r="J36" s="183">
        <f t="shared" ca="1" si="4"/>
        <v>1.2115782021996507E-3</v>
      </c>
      <c r="K36" s="153">
        <f t="shared" ca="1" si="5"/>
        <v>1.2115782021996507E-3</v>
      </c>
      <c r="L36" s="196">
        <f t="shared" ca="1" si="1"/>
        <v>1.6904734271868099E-2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2.0244621457233794E-3</v>
      </c>
      <c r="G37" s="154">
        <v>4.3669321858506915E-2</v>
      </c>
      <c r="H37" s="174">
        <f t="shared" ca="1" si="3"/>
        <v>0.13943156910522325</v>
      </c>
      <c r="I37" s="189">
        <f t="shared" ca="1" si="0"/>
        <v>4.3039490704076477E-2</v>
      </c>
      <c r="J37" s="183">
        <f t="shared" ca="1" si="4"/>
        <v>-6.2983115443043802E-4</v>
      </c>
      <c r="K37" s="153">
        <f t="shared" ca="1" si="5"/>
        <v>6.2983115443043802E-4</v>
      </c>
      <c r="L37" s="196">
        <f t="shared" ca="1" si="1"/>
        <v>1.4422737235791195E-2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1.821229306002044E-3</v>
      </c>
      <c r="G38" s="154">
        <v>1.3184395900306622E-2</v>
      </c>
      <c r="H38" s="174">
        <f t="shared" ca="1" si="3"/>
        <v>0.67782931988292927</v>
      </c>
      <c r="I38" s="189">
        <f t="shared" ca="1" si="0"/>
        <v>1.3278178786547374E-2</v>
      </c>
      <c r="J38" s="183">
        <f t="shared" ca="1" si="4"/>
        <v>9.3782886240751512E-5</v>
      </c>
      <c r="K38" s="153">
        <f t="shared" ca="1" si="5"/>
        <v>9.3782886240751512E-5</v>
      </c>
      <c r="L38" s="196">
        <f t="shared" ca="1" si="1"/>
        <v>7.1131727953171109E-3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2.5613075175602473E-3</v>
      </c>
      <c r="G39" s="154">
        <v>0.12419612763403709</v>
      </c>
      <c r="H39" s="174">
        <f t="shared" ca="1" si="3"/>
        <v>7.1484776536081096E-2</v>
      </c>
      <c r="I39" s="189">
        <f t="shared" ca="1" si="0"/>
        <v>0.12206733037857898</v>
      </c>
      <c r="J39" s="183">
        <f t="shared" ca="1" si="4"/>
        <v>-2.1287972554581147E-3</v>
      </c>
      <c r="K39" s="153">
        <f t="shared" ca="1" si="5"/>
        <v>2.1287972554581147E-3</v>
      </c>
      <c r="L39" s="196">
        <f t="shared" ca="1" si="1"/>
        <v>1.7140608938556779E-2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4.1694395465971127E-3</v>
      </c>
      <c r="G40" s="154">
        <v>0.3654159319895669</v>
      </c>
      <c r="H40" s="174">
        <f t="shared" ca="1" si="3"/>
        <v>0.39923447827024416</v>
      </c>
      <c r="I40" s="189">
        <f t="shared" ca="1" si="0"/>
        <v>0.36394307890815514</v>
      </c>
      <c r="J40" s="183">
        <f t="shared" ca="1" si="4"/>
        <v>-1.4728530814117624E-3</v>
      </c>
      <c r="K40" s="153">
        <f t="shared" ca="1" si="5"/>
        <v>1.4728530814117624E-3</v>
      </c>
      <c r="L40" s="196">
        <f t="shared" ca="1" si="1"/>
        <v>4.0306208691902748E-3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1.9467761223507492E-3</v>
      </c>
      <c r="G41" s="154">
        <v>3.2016418352612375E-2</v>
      </c>
      <c r="H41" s="174">
        <f t="shared" ca="1" si="3"/>
        <v>0.72746775746464565</v>
      </c>
      <c r="I41" s="189">
        <f t="shared" ca="1" si="0"/>
        <v>3.2307726468001119E-2</v>
      </c>
      <c r="J41" s="183">
        <f t="shared" ca="1" si="4"/>
        <v>2.9130811538874424E-4</v>
      </c>
      <c r="K41" s="153">
        <f t="shared" ca="1" si="5"/>
        <v>2.9130811538874424E-4</v>
      </c>
      <c r="L41" s="196">
        <f t="shared" ca="1" si="1"/>
        <v>9.0987102985857563E-3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2.6539998934158458E-3</v>
      </c>
      <c r="G42" s="154">
        <v>-0.13809998401237689</v>
      </c>
      <c r="H42" s="174">
        <f t="shared" ca="1" si="3"/>
        <v>0.85814517659553657</v>
      </c>
      <c r="I42" s="189">
        <f t="shared" ca="1" si="0"/>
        <v>-0.14007837773885504</v>
      </c>
      <c r="J42" s="183">
        <f t="shared" ca="1" si="4"/>
        <v>-1.9783937264781504E-3</v>
      </c>
      <c r="K42" s="153">
        <f t="shared" ca="1" si="5"/>
        <v>1.9783937264781504E-3</v>
      </c>
      <c r="L42" s="196">
        <f t="shared" ca="1" si="1"/>
        <v>1.4325807063821539E-2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2.2098210780034087E-3</v>
      </c>
      <c r="G43" s="177">
        <v>-7.1473161700511323E-2</v>
      </c>
      <c r="H43" s="178">
        <f t="shared" ca="1" si="3"/>
        <v>0.40120966471299768</v>
      </c>
      <c r="I43" s="194">
        <f t="shared" ca="1" si="0"/>
        <v>-7.1190727396174699E-2</v>
      </c>
      <c r="J43" s="187">
        <f t="shared" ca="1" si="4"/>
        <v>2.8243430433662342E-4</v>
      </c>
      <c r="K43" s="184">
        <f t="shared" ca="1" si="5"/>
        <v>2.8243430433662342E-4</v>
      </c>
      <c r="L43" s="197">
        <f t="shared" ca="1" si="1"/>
        <v>3.9516134114800589E-3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22</v>
      </c>
      <c r="K44" s="175" t="s">
        <v>971</v>
      </c>
      <c r="L44" s="176">
        <f ca="1">MAX(L5:L43)</f>
        <v>1.7956557425664148E-2</v>
      </c>
    </row>
    <row r="45" spans="1:16" x14ac:dyDescent="0.2">
      <c r="A45" s="148"/>
      <c r="J45" s="152"/>
      <c r="K45" s="157" t="s">
        <v>972</v>
      </c>
      <c r="L45" s="158">
        <f ca="1">MIN(L5:L43)</f>
        <v>4.3834093476260565E-4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989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1.5482346990882445E-2</v>
      </c>
      <c r="G5" s="185">
        <v>2.0623520486323663</v>
      </c>
      <c r="H5" s="186">
        <f ca="1">RAND()</f>
        <v>0.78121467116419541</v>
      </c>
      <c r="I5" s="188">
        <f t="shared" ref="I5:I43" ca="1" si="0">G5*($I$2+H5*($I$3-$I$2))</f>
        <v>2.0855505947596047</v>
      </c>
      <c r="J5" s="181">
        <f ca="1">(I5-G5)</f>
        <v>2.3198546127238373E-2</v>
      </c>
      <c r="K5" s="182">
        <f ca="1">ABS(I5-G5)</f>
        <v>2.3198546127238373E-2</v>
      </c>
      <c r="L5" s="195">
        <f t="shared" ref="L5:L43" ca="1" si="1">K5/ABS(G5)</f>
        <v>1.1248586846567888E-2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8.3485366782555231E-3</v>
      </c>
      <c r="G6" s="154">
        <v>0.99228050173832849</v>
      </c>
      <c r="H6" s="174">
        <f t="shared" ref="H6:H43" ca="1" si="3">RAND()</f>
        <v>0.93855507305873864</v>
      </c>
      <c r="I6" s="189">
        <f t="shared" ca="1" si="0"/>
        <v>1.009687287655713</v>
      </c>
      <c r="J6" s="183">
        <f t="shared" ref="J6:J43" ca="1" si="4">(I6-G6)</f>
        <v>1.7406785917384537E-2</v>
      </c>
      <c r="K6" s="153">
        <f t="shared" ref="K6:K43" ca="1" si="5">ABS(I6-G6)</f>
        <v>1.7406785917384537E-2</v>
      </c>
      <c r="L6" s="196">
        <f t="shared" ca="1" si="1"/>
        <v>1.7542202922349502E-2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7.2062089003857724E-3</v>
      </c>
      <c r="G7" s="154">
        <v>0.82093133505786586</v>
      </c>
      <c r="H7" s="174">
        <f t="shared" ca="1" si="3"/>
        <v>0.68191855715326344</v>
      </c>
      <c r="I7" s="189">
        <f t="shared" ca="1" si="0"/>
        <v>0.82690504081769112</v>
      </c>
      <c r="J7" s="183">
        <f t="shared" ca="1" si="4"/>
        <v>5.9737057598252541E-3</v>
      </c>
      <c r="K7" s="153">
        <f t="shared" ca="1" si="5"/>
        <v>5.9737057598252541E-3</v>
      </c>
      <c r="L7" s="196">
        <f t="shared" ca="1" si="1"/>
        <v>7.276742286130641E-3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4.6447543162504617E-3</v>
      </c>
      <c r="G8" s="154">
        <v>0.43671314743756923</v>
      </c>
      <c r="H8" s="174">
        <f t="shared" ca="1" si="3"/>
        <v>0.50741507074594205</v>
      </c>
      <c r="I8" s="189">
        <f t="shared" ca="1" si="0"/>
        <v>0.43684267779292651</v>
      </c>
      <c r="J8" s="183">
        <f t="shared" ca="1" si="4"/>
        <v>1.2953035535728796E-4</v>
      </c>
      <c r="K8" s="153">
        <f t="shared" ca="1" si="5"/>
        <v>1.2953035535728796E-4</v>
      </c>
      <c r="L8" s="196">
        <f t="shared" ca="1" si="1"/>
        <v>2.9660282983764557E-4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3.2639179023617342E-3</v>
      </c>
      <c r="G9" s="154">
        <v>0.22958768535426013</v>
      </c>
      <c r="H9" s="174">
        <f t="shared" ca="1" si="3"/>
        <v>0.58731383362212308</v>
      </c>
      <c r="I9" s="189">
        <f t="shared" ca="1" si="0"/>
        <v>0.23038953259268852</v>
      </c>
      <c r="J9" s="183">
        <f t="shared" ca="1" si="4"/>
        <v>8.0184723842838257E-4</v>
      </c>
      <c r="K9" s="153">
        <f t="shared" ca="1" si="5"/>
        <v>8.0184723842838257E-4</v>
      </c>
      <c r="L9" s="196">
        <f t="shared" ca="1" si="1"/>
        <v>3.4925533448848102E-3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5.3096143076929378E-3</v>
      </c>
      <c r="G10" s="154">
        <v>-0.53644214615394059</v>
      </c>
      <c r="H10" s="174">
        <f t="shared" ca="1" si="3"/>
        <v>0.43412103552359138</v>
      </c>
      <c r="I10" s="189">
        <f t="shared" ca="1" si="0"/>
        <v>-0.53502853603033562</v>
      </c>
      <c r="J10" s="183">
        <f t="shared" ca="1" si="4"/>
        <v>1.4136101236049692E-3</v>
      </c>
      <c r="K10" s="153">
        <f t="shared" ca="1" si="5"/>
        <v>1.4136101236049692E-3</v>
      </c>
      <c r="L10" s="196">
        <f t="shared" ca="1" si="1"/>
        <v>2.635158579056373E-3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2.7043636738113522E-3</v>
      </c>
      <c r="G11" s="154">
        <v>0.14565455107170289</v>
      </c>
      <c r="H11" s="174">
        <f t="shared" ca="1" si="3"/>
        <v>0.90210261372327349</v>
      </c>
      <c r="I11" s="189">
        <f t="shared" ca="1" si="0"/>
        <v>0.14799727409916777</v>
      </c>
      <c r="J11" s="183">
        <f t="shared" ca="1" si="4"/>
        <v>2.3427230274648825E-3</v>
      </c>
      <c r="K11" s="153">
        <f t="shared" ca="1" si="5"/>
        <v>2.3427230274648825E-3</v>
      </c>
      <c r="L11" s="196">
        <f t="shared" ca="1" si="1"/>
        <v>1.6084104548931024E-2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2.4159400517703754E-3</v>
      </c>
      <c r="G12" s="154">
        <v>0.10239100776555632</v>
      </c>
      <c r="H12" s="174">
        <f t="shared" ca="1" si="3"/>
        <v>0.21023905383800967</v>
      </c>
      <c r="I12" s="189">
        <f t="shared" ca="1" si="0"/>
        <v>0.10120425115401123</v>
      </c>
      <c r="J12" s="183">
        <f t="shared" ca="1" si="4"/>
        <v>-1.1867566115450895E-3</v>
      </c>
      <c r="K12" s="153">
        <f t="shared" ca="1" si="5"/>
        <v>1.1867566115450895E-3</v>
      </c>
      <c r="L12" s="196">
        <f t="shared" ca="1" si="1"/>
        <v>1.159043784647959E-2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3.4197227483787188E-3</v>
      </c>
      <c r="G13" s="154">
        <v>0.25295841225680782</v>
      </c>
      <c r="H13" s="174">
        <f t="shared" ca="1" si="3"/>
        <v>0.6853011754973789</v>
      </c>
      <c r="I13" s="189">
        <f t="shared" ca="1" si="0"/>
        <v>0.25483335190253326</v>
      </c>
      <c r="J13" s="183">
        <f t="shared" ca="1" si="4"/>
        <v>1.8749396457254375E-3</v>
      </c>
      <c r="K13" s="153">
        <f t="shared" ca="1" si="5"/>
        <v>1.8749396457254375E-3</v>
      </c>
      <c r="L13" s="196">
        <f t="shared" ca="1" si="1"/>
        <v>7.4120470198949769E-3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0.50711067929542486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7.0549608331098357E-2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2.3266324358378488E-3</v>
      </c>
      <c r="G16" s="154">
        <v>8.8994865375677357E-2</v>
      </c>
      <c r="H16" s="174">
        <f t="shared" ca="1" si="3"/>
        <v>1.5447998273985131E-2</v>
      </c>
      <c r="I16" s="189">
        <f t="shared" ca="1" si="0"/>
        <v>8.7269959769232491E-2</v>
      </c>
      <c r="J16" s="183">
        <f t="shared" ca="1" si="4"/>
        <v>-1.7249056064448653E-3</v>
      </c>
      <c r="K16" s="153">
        <f t="shared" ca="1" si="5"/>
        <v>1.7249056064448653E-3</v>
      </c>
      <c r="L16" s="196">
        <f t="shared" ca="1" si="1"/>
        <v>1.9382080069040575E-2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2.4593922184814538E-3</v>
      </c>
      <c r="G17" s="154">
        <v>0.10890883277221808</v>
      </c>
      <c r="H17" s="174">
        <f t="shared" ca="1" si="3"/>
        <v>0.6609679372038727</v>
      </c>
      <c r="I17" s="189">
        <f t="shared" ca="1" si="0"/>
        <v>0.10961006597840309</v>
      </c>
      <c r="J17" s="183">
        <f t="shared" ca="1" si="4"/>
        <v>7.0123320618500906E-4</v>
      </c>
      <c r="K17" s="153">
        <f t="shared" ca="1" si="5"/>
        <v>7.0123320618500906E-4</v>
      </c>
      <c r="L17" s="196">
        <f t="shared" ca="1" si="1"/>
        <v>6.4387174881548178E-3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1.9566512416727389E-3</v>
      </c>
      <c r="G18" s="154">
        <v>3.3497686250910874E-2</v>
      </c>
      <c r="H18" s="174">
        <f t="shared" ca="1" si="3"/>
        <v>0.99087323724026466</v>
      </c>
      <c r="I18" s="189">
        <f t="shared" ca="1" si="0"/>
        <v>3.4155410958512607E-2</v>
      </c>
      <c r="J18" s="183">
        <f t="shared" ca="1" si="4"/>
        <v>6.5772470760173257E-4</v>
      </c>
      <c r="K18" s="153">
        <f t="shared" ca="1" si="5"/>
        <v>6.5772470760173257E-4</v>
      </c>
      <c r="L18" s="196">
        <f t="shared" ca="1" si="1"/>
        <v>1.9634929489610573E-2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8.1146650685357067E-3</v>
      </c>
      <c r="G19" s="154">
        <v>-0.95719976028035592</v>
      </c>
      <c r="H19" s="174">
        <f t="shared" ca="1" si="3"/>
        <v>0.95031680360112436</v>
      </c>
      <c r="I19" s="189">
        <f t="shared" ca="1" si="0"/>
        <v>-0.97444148573864442</v>
      </c>
      <c r="J19" s="183">
        <f t="shared" ca="1" si="4"/>
        <v>-1.7241725458288504E-2</v>
      </c>
      <c r="K19" s="153">
        <f t="shared" ca="1" si="5"/>
        <v>1.7241725458288504E-2</v>
      </c>
      <c r="L19" s="196">
        <f t="shared" ca="1" si="1"/>
        <v>1.8012672144044985E-2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2.5619981161696848E-3</v>
      </c>
      <c r="G20" s="154">
        <v>-0.12429971742545276</v>
      </c>
      <c r="H20" s="174">
        <f t="shared" ca="1" si="3"/>
        <v>0.60673645374693852</v>
      </c>
      <c r="I20" s="189">
        <f t="shared" ca="1" si="0"/>
        <v>-0.12483040986704233</v>
      </c>
      <c r="J20" s="183">
        <f t="shared" ca="1" si="4"/>
        <v>-5.3069244158956974E-4</v>
      </c>
      <c r="K20" s="153">
        <f t="shared" ca="1" si="5"/>
        <v>5.3069244158956974E-4</v>
      </c>
      <c r="L20" s="196">
        <f t="shared" ca="1" si="1"/>
        <v>4.2694581498775013E-3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4.1893134148083813E-3</v>
      </c>
      <c r="G21" s="154">
        <v>-0.3683970122212572</v>
      </c>
      <c r="H21" s="174">
        <f t="shared" ca="1" si="3"/>
        <v>0.83278071108336305</v>
      </c>
      <c r="I21" s="189">
        <f t="shared" ca="1" si="0"/>
        <v>-0.37330082900877626</v>
      </c>
      <c r="J21" s="183">
        <f t="shared" ca="1" si="4"/>
        <v>-4.9038167875190553E-3</v>
      </c>
      <c r="K21" s="153">
        <f t="shared" ca="1" si="5"/>
        <v>4.9038167875190553E-3</v>
      </c>
      <c r="L21" s="196">
        <f t="shared" ca="1" si="1"/>
        <v>1.3311228443334525E-2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2.3993333359327586E-3</v>
      </c>
      <c r="G22" s="154">
        <v>-9.9900000389913757E-2</v>
      </c>
      <c r="H22" s="174">
        <f t="shared" ca="1" si="3"/>
        <v>0.36879613529210031</v>
      </c>
      <c r="I22" s="189">
        <f t="shared" ca="1" si="0"/>
        <v>-9.9375709744494667E-2</v>
      </c>
      <c r="J22" s="183">
        <f t="shared" ca="1" si="4"/>
        <v>5.2429064541908987E-4</v>
      </c>
      <c r="K22" s="153">
        <f t="shared" ca="1" si="5"/>
        <v>5.2429064541908987E-4</v>
      </c>
      <c r="L22" s="196">
        <f t="shared" ca="1" si="1"/>
        <v>5.2481545883159382E-3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3.2198104246952187E-3</v>
      </c>
      <c r="G23" s="154">
        <v>-0.22297156370428284</v>
      </c>
      <c r="H23" s="174">
        <f t="shared" ca="1" si="3"/>
        <v>0.79361634474859533</v>
      </c>
      <c r="I23" s="189">
        <f t="shared" ca="1" si="0"/>
        <v>-0.22559028752499202</v>
      </c>
      <c r="J23" s="183">
        <f t="shared" ca="1" si="4"/>
        <v>-2.6187238207091845E-3</v>
      </c>
      <c r="K23" s="153">
        <f t="shared" ca="1" si="5"/>
        <v>2.6187238207091845E-3</v>
      </c>
      <c r="L23" s="196">
        <f t="shared" ca="1" si="1"/>
        <v>1.1744653789943727E-2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0.73487888403597246</v>
      </c>
      <c r="I24" s="189">
        <f t="shared" ca="1" si="0"/>
        <v>1.0699588646831253</v>
      </c>
      <c r="J24" s="183">
        <f t="shared" ca="1" si="4"/>
        <v>9.9588646831252348E-3</v>
      </c>
      <c r="K24" s="153">
        <f t="shared" ca="1" si="5"/>
        <v>9.9588646831252348E-3</v>
      </c>
      <c r="L24" s="196">
        <f t="shared" ca="1" si="1"/>
        <v>9.3951553614389002E-3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3.8133415241071722E-3</v>
      </c>
      <c r="G25" s="154">
        <v>-0.31200122861607582</v>
      </c>
      <c r="H25" s="174">
        <f t="shared" ca="1" si="3"/>
        <v>3.7532744794596895E-2</v>
      </c>
      <c r="I25" s="189">
        <f t="shared" ca="1" si="0"/>
        <v>-0.3062296145433242</v>
      </c>
      <c r="J25" s="183">
        <f t="shared" ca="1" si="4"/>
        <v>5.7716140727516185E-3</v>
      </c>
      <c r="K25" s="153">
        <f t="shared" ca="1" si="5"/>
        <v>5.7716140727516185E-3</v>
      </c>
      <c r="L25" s="196">
        <f t="shared" ca="1" si="1"/>
        <v>1.8498690208216175E-2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2.2489154062868282E-3</v>
      </c>
      <c r="G26" s="154">
        <v>7.7337310943024207E-2</v>
      </c>
      <c r="H26" s="174">
        <f t="shared" ca="1" si="3"/>
        <v>0.39601993078556275</v>
      </c>
      <c r="I26" s="189">
        <f t="shared" ca="1" si="0"/>
        <v>7.7015649385235641E-2</v>
      </c>
      <c r="J26" s="183">
        <f t="shared" ca="1" si="4"/>
        <v>-3.216615577885662E-4</v>
      </c>
      <c r="K26" s="153">
        <f t="shared" ca="1" si="5"/>
        <v>3.216615577885662E-4</v>
      </c>
      <c r="L26" s="196">
        <f t="shared" ca="1" si="1"/>
        <v>4.1592027685775123E-3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1.917793346779457E-3</v>
      </c>
      <c r="G27" s="154">
        <v>2.7669002016918576E-2</v>
      </c>
      <c r="H27" s="174">
        <f t="shared" ca="1" si="3"/>
        <v>0.13835187421772976</v>
      </c>
      <c r="I27" s="189">
        <f t="shared" ca="1" si="0"/>
        <v>2.7268744308051197E-2</v>
      </c>
      <c r="J27" s="183">
        <f t="shared" ca="1" si="4"/>
        <v>-4.0025770886737908E-4</v>
      </c>
      <c r="K27" s="153">
        <f t="shared" ca="1" si="5"/>
        <v>4.0025770886737908E-4</v>
      </c>
      <c r="L27" s="196">
        <f t="shared" ca="1" si="1"/>
        <v>1.4465925031290837E-2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2.33283920753678E-3</v>
      </c>
      <c r="G28" s="154">
        <v>-8.9925881130517027E-2</v>
      </c>
      <c r="H28" s="174">
        <f t="shared" ca="1" si="3"/>
        <v>0.27726279250192321</v>
      </c>
      <c r="I28" s="189">
        <f t="shared" ca="1" si="0"/>
        <v>-8.9124687544724412E-2</v>
      </c>
      <c r="J28" s="183">
        <f t="shared" ca="1" si="4"/>
        <v>8.0119358579261446E-4</v>
      </c>
      <c r="K28" s="153">
        <f t="shared" ca="1" si="5"/>
        <v>8.0119358579261446E-4</v>
      </c>
      <c r="L28" s="196">
        <f t="shared" ca="1" si="1"/>
        <v>8.9094882999230726E-3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1.7966015833247957E-3</v>
      </c>
      <c r="G29" s="154">
        <v>9.4902374987193561E-3</v>
      </c>
      <c r="H29" s="174">
        <f t="shared" ca="1" si="3"/>
        <v>0.39350023633108677</v>
      </c>
      <c r="I29" s="189">
        <f t="shared" ca="1" si="0"/>
        <v>9.4498091766883376E-3</v>
      </c>
      <c r="J29" s="183">
        <f t="shared" ca="1" si="4"/>
        <v>-4.042832203101851E-5</v>
      </c>
      <c r="K29" s="153">
        <f t="shared" ca="1" si="5"/>
        <v>4.042832203101851E-5</v>
      </c>
      <c r="L29" s="196">
        <f t="shared" ca="1" si="1"/>
        <v>4.2599905467565003E-3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1.9506580456781239E-3</v>
      </c>
      <c r="G30" s="154">
        <v>-3.2598706851718617E-2</v>
      </c>
      <c r="H30" s="174">
        <f t="shared" ca="1" si="3"/>
        <v>0.66478443731228631</v>
      </c>
      <c r="I30" s="189">
        <f t="shared" ca="1" si="0"/>
        <v>-3.2813577234345366E-2</v>
      </c>
      <c r="J30" s="183">
        <f t="shared" ca="1" si="4"/>
        <v>-2.1487038262674868E-4</v>
      </c>
      <c r="K30" s="153">
        <f t="shared" ca="1" si="5"/>
        <v>2.1487038262674868E-4</v>
      </c>
      <c r="L30" s="196">
        <f t="shared" ca="1" si="1"/>
        <v>6.5913774924915656E-3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2.3693346577092706E-3</v>
      </c>
      <c r="G31" s="154">
        <v>9.54001986563906E-2</v>
      </c>
      <c r="H31" s="174">
        <f t="shared" ca="1" si="3"/>
        <v>0.39664850326851431</v>
      </c>
      <c r="I31" s="189">
        <f t="shared" ca="1" si="0"/>
        <v>9.5005808523605836E-2</v>
      </c>
      <c r="J31" s="183">
        <f t="shared" ca="1" si="4"/>
        <v>-3.9439013278476376E-4</v>
      </c>
      <c r="K31" s="153">
        <f t="shared" ca="1" si="5"/>
        <v>3.9439013278476376E-4</v>
      </c>
      <c r="L31" s="196">
        <f t="shared" ca="1" si="1"/>
        <v>4.1340598692594507E-3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1.9711559828223088E-3</v>
      </c>
      <c r="G32" s="154">
        <v>3.5673397423346298E-2</v>
      </c>
      <c r="H32" s="174">
        <f t="shared" ca="1" si="3"/>
        <v>0.23240356583412181</v>
      </c>
      <c r="I32" s="189">
        <f t="shared" ca="1" si="0"/>
        <v>3.5291554465543509E-2</v>
      </c>
      <c r="J32" s="183">
        <f t="shared" ca="1" si="4"/>
        <v>-3.8184295780278876E-4</v>
      </c>
      <c r="K32" s="153">
        <f t="shared" ca="1" si="5"/>
        <v>3.8184295780278876E-4</v>
      </c>
      <c r="L32" s="196">
        <f t="shared" ca="1" si="1"/>
        <v>1.0703857366635153E-2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2.5366510654697386E-3</v>
      </c>
      <c r="G33" s="154">
        <v>0.12049765982046079</v>
      </c>
      <c r="H33" s="174">
        <f t="shared" ca="1" si="3"/>
        <v>0.92581657802338435</v>
      </c>
      <c r="I33" s="189">
        <f t="shared" ca="1" si="0"/>
        <v>0.12255005586704378</v>
      </c>
      <c r="J33" s="183">
        <f t="shared" ca="1" si="4"/>
        <v>2.0523960465829855E-3</v>
      </c>
      <c r="K33" s="153">
        <f t="shared" ca="1" si="5"/>
        <v>2.0523960465829855E-3</v>
      </c>
      <c r="L33" s="196">
        <f t="shared" ca="1" si="1"/>
        <v>1.7032663120935432E-2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3.286618150633417E-3</v>
      </c>
      <c r="G34" s="154">
        <v>-0.23299272259501258</v>
      </c>
      <c r="H34" s="174">
        <f t="shared" ca="1" si="3"/>
        <v>0.10580700683961752</v>
      </c>
      <c r="I34" s="189">
        <f t="shared" ca="1" si="0"/>
        <v>-0.22931895864683999</v>
      </c>
      <c r="J34" s="183">
        <f t="shared" ca="1" si="4"/>
        <v>3.6737639481725926E-3</v>
      </c>
      <c r="K34" s="153">
        <f t="shared" ca="1" si="5"/>
        <v>3.6737639481725926E-3</v>
      </c>
      <c r="L34" s="196">
        <f t="shared" ca="1" si="1"/>
        <v>1.576771972641532E-2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3.3443364708323816E-3</v>
      </c>
      <c r="G35" s="154">
        <v>0.24165047062485723</v>
      </c>
      <c r="H35" s="174">
        <f t="shared" ca="1" si="3"/>
        <v>0.83162631226820405</v>
      </c>
      <c r="I35" s="189">
        <f t="shared" ca="1" si="0"/>
        <v>0.24485597680210511</v>
      </c>
      <c r="J35" s="183">
        <f t="shared" ca="1" si="4"/>
        <v>3.2055061772478799E-3</v>
      </c>
      <c r="K35" s="153">
        <f t="shared" ca="1" si="5"/>
        <v>3.2055061772478799E-3</v>
      </c>
      <c r="L35" s="196">
        <f t="shared" ca="1" si="1"/>
        <v>1.32650524907281E-2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2.0195977467568123E-3</v>
      </c>
      <c r="G36" s="154">
        <v>4.293966201352184E-2</v>
      </c>
      <c r="H36" s="174">
        <f t="shared" ca="1" si="3"/>
        <v>0.99647248914057729</v>
      </c>
      <c r="I36" s="189">
        <f t="shared" ca="1" si="0"/>
        <v>4.3792396448830172E-2</v>
      </c>
      <c r="J36" s="183">
        <f t="shared" ca="1" si="4"/>
        <v>8.5273443530833187E-4</v>
      </c>
      <c r="K36" s="153">
        <f t="shared" ca="1" si="5"/>
        <v>8.5273443530833187E-4</v>
      </c>
      <c r="L36" s="196">
        <f t="shared" ca="1" si="1"/>
        <v>1.9858899565623107E-2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1.9281641171910305E-3</v>
      </c>
      <c r="G37" s="154">
        <v>2.9224617578654577E-2</v>
      </c>
      <c r="H37" s="174">
        <f t="shared" ca="1" si="3"/>
        <v>0.24092112890913786</v>
      </c>
      <c r="I37" s="189">
        <f t="shared" ca="1" si="0"/>
        <v>2.8921758341440978E-2</v>
      </c>
      <c r="J37" s="183">
        <f t="shared" ca="1" si="4"/>
        <v>-3.0285923721359853E-4</v>
      </c>
      <c r="K37" s="153">
        <f t="shared" ca="1" si="5"/>
        <v>3.0285923721359853E-4</v>
      </c>
      <c r="L37" s="196">
        <f t="shared" ca="1" si="1"/>
        <v>1.0363154843634445E-2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1.8352575745260605E-3</v>
      </c>
      <c r="G38" s="154">
        <v>1.5288636178909076E-2</v>
      </c>
      <c r="H38" s="174">
        <f t="shared" ca="1" si="3"/>
        <v>3.847574799314557E-2</v>
      </c>
      <c r="I38" s="189">
        <f t="shared" ca="1" si="0"/>
        <v>1.5006393123842039E-2</v>
      </c>
      <c r="J38" s="183">
        <f t="shared" ca="1" si="4"/>
        <v>-2.8224305506703747E-4</v>
      </c>
      <c r="K38" s="153">
        <f t="shared" ca="1" si="5"/>
        <v>2.8224305506703747E-4</v>
      </c>
      <c r="L38" s="196">
        <f t="shared" ca="1" si="1"/>
        <v>1.8460970080274156E-2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2.615721494489113E-3</v>
      </c>
      <c r="G39" s="154">
        <v>0.13235822417336696</v>
      </c>
      <c r="H39" s="174">
        <f t="shared" ca="1" si="3"/>
        <v>0.92293263882006138</v>
      </c>
      <c r="I39" s="189">
        <f t="shared" ca="1" si="0"/>
        <v>0.13459736869413413</v>
      </c>
      <c r="J39" s="183">
        <f t="shared" ca="1" si="4"/>
        <v>2.2391445207671778E-3</v>
      </c>
      <c r="K39" s="153">
        <f t="shared" ca="1" si="5"/>
        <v>2.2391445207671778E-3</v>
      </c>
      <c r="L39" s="196">
        <f t="shared" ca="1" si="1"/>
        <v>1.6917305552802492E-2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3.3665803345346843E-3</v>
      </c>
      <c r="G40" s="154">
        <v>0.24498705018020273</v>
      </c>
      <c r="H40" s="174">
        <f t="shared" ca="1" si="3"/>
        <v>0.61540055002065464</v>
      </c>
      <c r="I40" s="189">
        <f t="shared" ca="1" si="0"/>
        <v>0.24611791579375206</v>
      </c>
      <c r="J40" s="183">
        <f t="shared" ca="1" si="4"/>
        <v>1.1308656135493311E-3</v>
      </c>
      <c r="K40" s="153">
        <f t="shared" ca="1" si="5"/>
        <v>1.1308656135493311E-3</v>
      </c>
      <c r="L40" s="196">
        <f t="shared" ca="1" si="1"/>
        <v>4.6160220008262124E-3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1.7435066900995276E-3</v>
      </c>
      <c r="G41" s="154">
        <v>-1.5260035149291529E-3</v>
      </c>
      <c r="H41" s="174">
        <f t="shared" ca="1" si="3"/>
        <v>0.18757748009382358</v>
      </c>
      <c r="I41" s="189">
        <f t="shared" ca="1" si="0"/>
        <v>-1.5069332003883589E-3</v>
      </c>
      <c r="J41" s="183">
        <f t="shared" ca="1" si="4"/>
        <v>1.9070314540793956E-5</v>
      </c>
      <c r="K41" s="153">
        <f t="shared" ca="1" si="5"/>
        <v>1.9070314540793956E-5</v>
      </c>
      <c r="L41" s="196">
        <f t="shared" ca="1" si="1"/>
        <v>1.2496900796247068E-2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2.1626669307881082E-3</v>
      </c>
      <c r="G42" s="154">
        <v>-6.4400039618216276E-2</v>
      </c>
      <c r="H42" s="174">
        <f t="shared" ca="1" si="3"/>
        <v>3.9405258401755683E-2</v>
      </c>
      <c r="I42" s="189">
        <f t="shared" ca="1" si="0"/>
        <v>-6.3213546833941509E-2</v>
      </c>
      <c r="J42" s="183">
        <f t="shared" ca="1" si="4"/>
        <v>1.1864927842747675E-3</v>
      </c>
      <c r="K42" s="153">
        <f t="shared" ca="1" si="5"/>
        <v>1.1864927842747675E-3</v>
      </c>
      <c r="L42" s="196">
        <f t="shared" ca="1" si="1"/>
        <v>1.8423789663929876E-2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2.3716263442410978E-3</v>
      </c>
      <c r="G43" s="177">
        <v>-9.574395163616467E-2</v>
      </c>
      <c r="H43" s="178">
        <f t="shared" ca="1" si="3"/>
        <v>0.44650563755935768</v>
      </c>
      <c r="I43" s="194">
        <f t="shared" ca="1" si="0"/>
        <v>-9.5539081170151696E-2</v>
      </c>
      <c r="J43" s="187">
        <f t="shared" ca="1" si="4"/>
        <v>2.048704660129741E-4</v>
      </c>
      <c r="K43" s="184">
        <f t="shared" ca="1" si="5"/>
        <v>2.048704660129741E-4</v>
      </c>
      <c r="L43" s="197">
        <f t="shared" ca="1" si="1"/>
        <v>2.1397744976257055E-3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14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990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1.2248949846038989E-2</v>
      </c>
      <c r="G5" s="185">
        <v>1.5773424769058479</v>
      </c>
      <c r="H5" s="186">
        <f ca="1">RAND()</f>
        <v>0.97309456199486133</v>
      </c>
      <c r="I5" s="188">
        <f t="shared" ref="I5:I43" ca="1" si="0">G5*($I$2+H5*($I$3-$I$2))</f>
        <v>1.6071917628349546</v>
      </c>
      <c r="J5" s="181">
        <f ca="1">(I5-G5)</f>
        <v>2.9849285929106628E-2</v>
      </c>
      <c r="K5" s="182">
        <f ca="1">ABS(I5-G5)</f>
        <v>2.9849285929106628E-2</v>
      </c>
      <c r="L5" s="195">
        <f t="shared" ref="L5:L43" ca="1" si="1">K5/ABS(G5)</f>
        <v>1.8923782479794551E-2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6.7498606645826909E-3</v>
      </c>
      <c r="G6" s="154">
        <v>0.75247909968740356</v>
      </c>
      <c r="H6" s="174">
        <f t="shared" ref="H6:H43" ca="1" si="3">RAND()</f>
        <v>0.6714582481786826</v>
      </c>
      <c r="I6" s="189">
        <f t="shared" ca="1" si="0"/>
        <v>0.75763984961634268</v>
      </c>
      <c r="J6" s="183">
        <f t="shared" ref="J6:J43" ca="1" si="4">(I6-G6)</f>
        <v>5.1607499289391123E-3</v>
      </c>
      <c r="K6" s="153">
        <f t="shared" ref="K6:K43" ca="1" si="5">ABS(I6-G6)</f>
        <v>5.1607499289391123E-3</v>
      </c>
      <c r="L6" s="196">
        <f t="shared" ca="1" si="1"/>
        <v>6.858329927147481E-3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6.6541005837290959E-3</v>
      </c>
      <c r="G7" s="154">
        <v>0.73811508755936439</v>
      </c>
      <c r="H7" s="174">
        <f t="shared" ca="1" si="3"/>
        <v>0.12116829088670578</v>
      </c>
      <c r="I7" s="189">
        <f t="shared" ca="1" si="0"/>
        <v>0.72693023155366743</v>
      </c>
      <c r="J7" s="183">
        <f t="shared" ca="1" si="4"/>
        <v>-1.1184856005696964E-2</v>
      </c>
      <c r="K7" s="153">
        <f t="shared" ca="1" si="5"/>
        <v>1.1184856005696964E-2</v>
      </c>
      <c r="L7" s="196">
        <f t="shared" ca="1" si="1"/>
        <v>1.5153268364531838E-2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3.537175797719097E-3</v>
      </c>
      <c r="G8" s="154">
        <v>0.27057636965786452</v>
      </c>
      <c r="H8" s="174">
        <f t="shared" ca="1" si="3"/>
        <v>0.27193636709634461</v>
      </c>
      <c r="I8" s="189">
        <f t="shared" ca="1" si="0"/>
        <v>0.2681080244641823</v>
      </c>
      <c r="J8" s="183">
        <f t="shared" ca="1" si="4"/>
        <v>-2.4683451936822198E-3</v>
      </c>
      <c r="K8" s="153">
        <f t="shared" ca="1" si="5"/>
        <v>2.4683451936822198E-3</v>
      </c>
      <c r="L8" s="196">
        <f t="shared" ca="1" si="1"/>
        <v>9.1225453161462924E-3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2.7652007908654762E-3</v>
      </c>
      <c r="G9" s="154">
        <v>0.15478011862982144</v>
      </c>
      <c r="H9" s="174">
        <f t="shared" ca="1" si="3"/>
        <v>0.13336244318741308</v>
      </c>
      <c r="I9" s="189">
        <f t="shared" ca="1" si="0"/>
        <v>0.15251019044831743</v>
      </c>
      <c r="J9" s="183">
        <f t="shared" ca="1" si="4"/>
        <v>-2.2699281815040107E-3</v>
      </c>
      <c r="K9" s="153">
        <f t="shared" ca="1" si="5"/>
        <v>2.2699281815040107E-3</v>
      </c>
      <c r="L9" s="196">
        <f t="shared" ca="1" si="1"/>
        <v>1.466550227250352E-2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4.4588677383139074E-3</v>
      </c>
      <c r="G10" s="154">
        <v>-0.40883016074708611</v>
      </c>
      <c r="H10" s="174">
        <f t="shared" ca="1" si="3"/>
        <v>0.3536243404178</v>
      </c>
      <c r="I10" s="189">
        <f t="shared" ca="1" si="0"/>
        <v>-0.40643644936962803</v>
      </c>
      <c r="J10" s="183">
        <f t="shared" ca="1" si="4"/>
        <v>2.3937113774580854E-3</v>
      </c>
      <c r="K10" s="153">
        <f t="shared" ca="1" si="5"/>
        <v>2.3937113774580854E-3</v>
      </c>
      <c r="L10" s="196">
        <f t="shared" ca="1" si="1"/>
        <v>5.8550263832880542E-3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2.2928475755585299E-3</v>
      </c>
      <c r="G11" s="154">
        <v>8.3927136333779462E-2</v>
      </c>
      <c r="H11" s="174">
        <f t="shared" ca="1" si="3"/>
        <v>0.648052335332028</v>
      </c>
      <c r="I11" s="189">
        <f t="shared" ca="1" si="0"/>
        <v>8.4424160675057286E-2</v>
      </c>
      <c r="J11" s="183">
        <f t="shared" ca="1" si="4"/>
        <v>4.9702434127782413E-4</v>
      </c>
      <c r="K11" s="153">
        <f t="shared" ca="1" si="5"/>
        <v>4.9702434127782413E-4</v>
      </c>
      <c r="L11" s="196">
        <f t="shared" ca="1" si="1"/>
        <v>5.9220934132811461E-3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2.2900986591985763E-3</v>
      </c>
      <c r="G12" s="154">
        <v>8.3514798879786412E-2</v>
      </c>
      <c r="H12" s="174">
        <f t="shared" ca="1" si="3"/>
        <v>2.2016185926569953E-2</v>
      </c>
      <c r="I12" s="189">
        <f t="shared" ca="1" si="0"/>
        <v>8.1918049995780978E-2</v>
      </c>
      <c r="J12" s="183">
        <f t="shared" ca="1" si="4"/>
        <v>-1.5967488840054334E-3</v>
      </c>
      <c r="K12" s="153">
        <f t="shared" ca="1" si="5"/>
        <v>1.5967488840054334E-3</v>
      </c>
      <c r="L12" s="196">
        <f t="shared" ca="1" si="1"/>
        <v>1.9119352562937252E-2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2.9441626215957893E-3</v>
      </c>
      <c r="G13" s="154">
        <v>0.18162439323936841</v>
      </c>
      <c r="H13" s="174">
        <f t="shared" ca="1" si="3"/>
        <v>0.60432965030909536</v>
      </c>
      <c r="I13" s="189">
        <f t="shared" ca="1" si="0"/>
        <v>0.18238234561673899</v>
      </c>
      <c r="J13" s="183">
        <f t="shared" ca="1" si="4"/>
        <v>7.5795237737058541E-4</v>
      </c>
      <c r="K13" s="153">
        <f t="shared" ca="1" si="5"/>
        <v>7.5795237737058541E-4</v>
      </c>
      <c r="L13" s="196">
        <f t="shared" ca="1" si="1"/>
        <v>4.1731860123637495E-3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0.93718543199464899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0.69514706983466579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2.025392377298612E-3</v>
      </c>
      <c r="G16" s="154">
        <v>4.3808856594791834E-2</v>
      </c>
      <c r="H16" s="174">
        <f t="shared" ca="1" si="3"/>
        <v>0.35528419313014525</v>
      </c>
      <c r="I16" s="189">
        <f t="shared" ca="1" si="0"/>
        <v>4.3555263233585391E-2</v>
      </c>
      <c r="J16" s="183">
        <f t="shared" ca="1" si="4"/>
        <v>-2.535933612064431E-4</v>
      </c>
      <c r="K16" s="153">
        <f t="shared" ca="1" si="5"/>
        <v>2.535933612064431E-4</v>
      </c>
      <c r="L16" s="196">
        <f t="shared" ca="1" si="1"/>
        <v>5.7886322747942084E-3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2.3103261654991857E-3</v>
      </c>
      <c r="G17" s="154">
        <v>8.654892482487786E-2</v>
      </c>
      <c r="H17" s="174">
        <f t="shared" ca="1" si="3"/>
        <v>0.18822976673937442</v>
      </c>
      <c r="I17" s="189">
        <f t="shared" ca="1" si="0"/>
        <v>8.5469589685633521E-2</v>
      </c>
      <c r="J17" s="183">
        <f t="shared" ca="1" si="4"/>
        <v>-1.079335139244339E-3</v>
      </c>
      <c r="K17" s="153">
        <f t="shared" ca="1" si="5"/>
        <v>1.079335139244339E-3</v>
      </c>
      <c r="L17" s="196">
        <f t="shared" ca="1" si="1"/>
        <v>1.2470809330425003E-2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1.8768959573275132E-3</v>
      </c>
      <c r="G18" s="154">
        <v>2.1534393599127011E-2</v>
      </c>
      <c r="H18" s="174">
        <f t="shared" ca="1" si="3"/>
        <v>0.27851347831907391</v>
      </c>
      <c r="I18" s="189">
        <f t="shared" ca="1" si="0"/>
        <v>2.1343610481735865E-2</v>
      </c>
      <c r="J18" s="183">
        <f t="shared" ca="1" si="4"/>
        <v>-1.9078311739114534E-4</v>
      </c>
      <c r="K18" s="153">
        <f t="shared" ca="1" si="5"/>
        <v>1.9078311739114534E-4</v>
      </c>
      <c r="L18" s="196">
        <f t="shared" ca="1" si="1"/>
        <v>8.85946086723703E-3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8.0133326636344562E-3</v>
      </c>
      <c r="G19" s="154">
        <v>-0.94199989954516838</v>
      </c>
      <c r="H19" s="174">
        <f t="shared" ca="1" si="3"/>
        <v>0.99609049537520222</v>
      </c>
      <c r="I19" s="189">
        <f t="shared" ca="1" si="0"/>
        <v>-0.96069258741751851</v>
      </c>
      <c r="J19" s="183">
        <f t="shared" ca="1" si="4"/>
        <v>-1.8692687872350122E-2</v>
      </c>
      <c r="K19" s="153">
        <f t="shared" ca="1" si="5"/>
        <v>1.8692687872350122E-2</v>
      </c>
      <c r="L19" s="196">
        <f t="shared" ca="1" si="1"/>
        <v>1.9843619815008078E-2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2.4800005613301438E-3</v>
      </c>
      <c r="G20" s="154">
        <v>-0.11200008419952157</v>
      </c>
      <c r="H20" s="174">
        <f t="shared" ca="1" si="3"/>
        <v>0.61029638997675106</v>
      </c>
      <c r="I20" s="189">
        <f t="shared" ca="1" si="0"/>
        <v>-0.11249421239809354</v>
      </c>
      <c r="J20" s="183">
        <f t="shared" ca="1" si="4"/>
        <v>-4.9412819857197476E-4</v>
      </c>
      <c r="K20" s="153">
        <f t="shared" ca="1" si="5"/>
        <v>4.9412819857197476E-4</v>
      </c>
      <c r="L20" s="196">
        <f t="shared" ca="1" si="1"/>
        <v>4.4118555990700368E-3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3.6999909586574015E-3</v>
      </c>
      <c r="G21" s="154">
        <v>-0.29499864379861018</v>
      </c>
      <c r="H21" s="174">
        <f t="shared" ca="1" si="3"/>
        <v>0.82804688734516063</v>
      </c>
      <c r="I21" s="189">
        <f t="shared" ca="1" si="0"/>
        <v>-0.29886957927337732</v>
      </c>
      <c r="J21" s="183">
        <f t="shared" ca="1" si="4"/>
        <v>-3.8709354747671343E-3</v>
      </c>
      <c r="K21" s="153">
        <f t="shared" ca="1" si="5"/>
        <v>3.8709354747671343E-3</v>
      </c>
      <c r="L21" s="196">
        <f t="shared" ca="1" si="1"/>
        <v>1.3121875493806496E-2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2.3333334407393378E-3</v>
      </c>
      <c r="G22" s="154">
        <v>-9.0000016110900694E-2</v>
      </c>
      <c r="H22" s="174">
        <f t="shared" ca="1" si="3"/>
        <v>0.35574820951651098</v>
      </c>
      <c r="I22" s="189">
        <f t="shared" ca="1" si="0"/>
        <v>-8.9480709572199085E-2</v>
      </c>
      <c r="J22" s="183">
        <f t="shared" ca="1" si="4"/>
        <v>5.1930653870160826E-4</v>
      </c>
      <c r="K22" s="153">
        <f t="shared" ca="1" si="5"/>
        <v>5.1930653870160826E-4</v>
      </c>
      <c r="L22" s="196">
        <f t="shared" ca="1" si="1"/>
        <v>5.7700716193395266E-3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2.6335568573962291E-3</v>
      </c>
      <c r="G23" s="154">
        <v>-0.13503352860943441</v>
      </c>
      <c r="H23" s="174">
        <f t="shared" ca="1" si="3"/>
        <v>0.54116944643008313</v>
      </c>
      <c r="I23" s="189">
        <f t="shared" ca="1" si="0"/>
        <v>-0.13525589883432845</v>
      </c>
      <c r="J23" s="183">
        <f t="shared" ca="1" si="4"/>
        <v>-2.2237022489404734E-4</v>
      </c>
      <c r="K23" s="153">
        <f t="shared" ca="1" si="5"/>
        <v>2.2237022489404734E-4</v>
      </c>
      <c r="L23" s="196">
        <f t="shared" ca="1" si="1"/>
        <v>1.6467778572033182E-3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0.91489762791764506</v>
      </c>
      <c r="I24" s="189">
        <f t="shared" ca="1" si="0"/>
        <v>1.077591659423708</v>
      </c>
      <c r="J24" s="183">
        <f t="shared" ca="1" si="4"/>
        <v>1.7591659423707995E-2</v>
      </c>
      <c r="K24" s="153">
        <f t="shared" ca="1" si="5"/>
        <v>1.7591659423707995E-2</v>
      </c>
      <c r="L24" s="196">
        <f t="shared" ca="1" si="1"/>
        <v>1.6595905116705653E-2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3.1068675092046183E-3</v>
      </c>
      <c r="G25" s="154">
        <v>-0.20603012638069274</v>
      </c>
      <c r="H25" s="174">
        <f t="shared" ca="1" si="3"/>
        <v>2.5303259791633614E-3</v>
      </c>
      <c r="I25" s="189">
        <f t="shared" ca="1" si="0"/>
        <v>-0.20193037678832973</v>
      </c>
      <c r="J25" s="183">
        <f t="shared" ca="1" si="4"/>
        <v>4.0997495923630056E-3</v>
      </c>
      <c r="K25" s="153">
        <f t="shared" ca="1" si="5"/>
        <v>4.0997495923630056E-3</v>
      </c>
      <c r="L25" s="196">
        <f t="shared" ca="1" si="1"/>
        <v>1.9898786960833494E-2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2.2885797872028387E-3</v>
      </c>
      <c r="G26" s="154">
        <v>8.3286968080425794E-2</v>
      </c>
      <c r="H26" s="174">
        <f t="shared" ca="1" si="3"/>
        <v>0.97441067845857132</v>
      </c>
      <c r="I26" s="189">
        <f t="shared" ca="1" si="0"/>
        <v>8.4867457161777474E-2</v>
      </c>
      <c r="J26" s="183">
        <f t="shared" ca="1" si="4"/>
        <v>1.5804890813516798E-3</v>
      </c>
      <c r="K26" s="153">
        <f t="shared" ca="1" si="5"/>
        <v>1.5804890813516798E-3</v>
      </c>
      <c r="L26" s="196">
        <f t="shared" ca="1" si="1"/>
        <v>1.8976427138342765E-2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1.9669432597765883E-3</v>
      </c>
      <c r="G27" s="154">
        <v>3.5041488966488288E-2</v>
      </c>
      <c r="H27" s="174">
        <f t="shared" ca="1" si="3"/>
        <v>0.60657329540959215</v>
      </c>
      <c r="I27" s="189">
        <f t="shared" ca="1" si="0"/>
        <v>3.5190868444696988E-2</v>
      </c>
      <c r="J27" s="183">
        <f t="shared" ca="1" si="4"/>
        <v>1.493794782086999E-4</v>
      </c>
      <c r="K27" s="153">
        <f t="shared" ca="1" si="5"/>
        <v>1.493794782086999E-4</v>
      </c>
      <c r="L27" s="196">
        <f t="shared" ca="1" si="1"/>
        <v>4.2629318163836605E-3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2.1032684248166998E-3</v>
      </c>
      <c r="G28" s="154">
        <v>-5.5490263722504984E-2</v>
      </c>
      <c r="H28" s="174">
        <f t="shared" ca="1" si="3"/>
        <v>0.65901365553287505</v>
      </c>
      <c r="I28" s="189">
        <f t="shared" ca="1" si="0"/>
        <v>-5.5843212109744939E-2</v>
      </c>
      <c r="J28" s="183">
        <f t="shared" ca="1" si="4"/>
        <v>-3.5294838723995414E-4</v>
      </c>
      <c r="K28" s="153">
        <f t="shared" ca="1" si="5"/>
        <v>3.5294838723995414E-4</v>
      </c>
      <c r="L28" s="196">
        <f t="shared" ca="1" si="1"/>
        <v>6.36054622131504E-3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1.8798409188663413E-3</v>
      </c>
      <c r="G29" s="154">
        <v>2.1976137829951226E-2</v>
      </c>
      <c r="H29" s="174">
        <f t="shared" ca="1" si="3"/>
        <v>0.18802051801493014</v>
      </c>
      <c r="I29" s="189">
        <f t="shared" ca="1" si="0"/>
        <v>2.1701893666102399E-2</v>
      </c>
      <c r="J29" s="183">
        <f t="shared" ca="1" si="4"/>
        <v>-2.7424416384882674E-4</v>
      </c>
      <c r="K29" s="153">
        <f t="shared" ca="1" si="5"/>
        <v>2.7424416384882674E-4</v>
      </c>
      <c r="L29" s="196">
        <f t="shared" ca="1" si="1"/>
        <v>1.2479179279402772E-2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2.2332838616327851E-3</v>
      </c>
      <c r="G30" s="154">
        <v>-7.4992579244917756E-2</v>
      </c>
      <c r="H30" s="174">
        <f t="shared" ca="1" si="3"/>
        <v>5.5416573366021238E-2</v>
      </c>
      <c r="I30" s="189">
        <f t="shared" ca="1" si="0"/>
        <v>-7.3658960930804721E-2</v>
      </c>
      <c r="J30" s="183">
        <f t="shared" ca="1" si="4"/>
        <v>1.3336183141130359E-3</v>
      </c>
      <c r="K30" s="153">
        <f t="shared" ca="1" si="5"/>
        <v>1.3336183141130359E-3</v>
      </c>
      <c r="L30" s="196">
        <f t="shared" ca="1" si="1"/>
        <v>1.7783337065359239E-2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2.727375815730322E-3</v>
      </c>
      <c r="G31" s="154">
        <v>0.14910637235954827</v>
      </c>
      <c r="H31" s="174">
        <f t="shared" ca="1" si="3"/>
        <v>0.87468544396242698</v>
      </c>
      <c r="I31" s="189">
        <f t="shared" ca="1" si="0"/>
        <v>0.15134109185255482</v>
      </c>
      <c r="J31" s="183">
        <f t="shared" ca="1" si="4"/>
        <v>2.2347194930065484E-3</v>
      </c>
      <c r="K31" s="153">
        <f t="shared" ca="1" si="5"/>
        <v>2.2347194930065484E-3</v>
      </c>
      <c r="L31" s="196">
        <f t="shared" ca="1" si="1"/>
        <v>1.4987417758496923E-2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2.0640191383540295E-3</v>
      </c>
      <c r="G32" s="154">
        <v>4.9602870753104433E-2</v>
      </c>
      <c r="H32" s="174">
        <f t="shared" ca="1" si="3"/>
        <v>0.98810317135265757</v>
      </c>
      <c r="I32" s="189">
        <f t="shared" ca="1" si="0"/>
        <v>5.0571323494015892E-2</v>
      </c>
      <c r="J32" s="183">
        <f t="shared" ca="1" si="4"/>
        <v>9.6845274091145878E-4</v>
      </c>
      <c r="K32" s="153">
        <f t="shared" ca="1" si="5"/>
        <v>9.6845274091145878E-4</v>
      </c>
      <c r="L32" s="196">
        <f t="shared" ca="1" si="1"/>
        <v>1.9524126854106472E-2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2.8690589095783591E-3</v>
      </c>
      <c r="G33" s="154">
        <v>0.17035883643675387</v>
      </c>
      <c r="H33" s="174">
        <f t="shared" ca="1" si="3"/>
        <v>0.2845298927494162</v>
      </c>
      <c r="I33" s="189">
        <f t="shared" ca="1" si="0"/>
        <v>0.16889054696642938</v>
      </c>
      <c r="J33" s="183">
        <f t="shared" ca="1" si="4"/>
        <v>-1.4682894703244853E-3</v>
      </c>
      <c r="K33" s="153">
        <f t="shared" ca="1" si="5"/>
        <v>1.4682894703244853E-3</v>
      </c>
      <c r="L33" s="196">
        <f t="shared" ca="1" si="1"/>
        <v>8.6188042900233793E-3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3.6274638789843545E-3</v>
      </c>
      <c r="G34" s="154">
        <v>-0.28411958184765318</v>
      </c>
      <c r="H34" s="174">
        <f t="shared" ca="1" si="3"/>
        <v>0.44988378792879047</v>
      </c>
      <c r="I34" s="189">
        <f t="shared" ca="1" si="0"/>
        <v>-0.28355002195895473</v>
      </c>
      <c r="J34" s="183">
        <f t="shared" ca="1" si="4"/>
        <v>5.6955988869844543E-4</v>
      </c>
      <c r="K34" s="153">
        <f t="shared" ca="1" si="5"/>
        <v>5.6955988869844543E-4</v>
      </c>
      <c r="L34" s="196">
        <f t="shared" ca="1" si="1"/>
        <v>2.0046484828484903E-3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3.7147780709979503E-3</v>
      </c>
      <c r="G35" s="154">
        <v>0.29721671064969257</v>
      </c>
      <c r="H35" s="174">
        <f t="shared" ca="1" si="3"/>
        <v>0.55413817343558347</v>
      </c>
      <c r="I35" s="189">
        <f t="shared" ca="1" si="0"/>
        <v>0.29786034144285689</v>
      </c>
      <c r="J35" s="183">
        <f t="shared" ca="1" si="4"/>
        <v>6.4363079316431815E-4</v>
      </c>
      <c r="K35" s="153">
        <f t="shared" ca="1" si="5"/>
        <v>6.4363079316431815E-4</v>
      </c>
      <c r="L35" s="196">
        <f t="shared" ca="1" si="1"/>
        <v>2.1655269374235096E-3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1.9515151443802159E-3</v>
      </c>
      <c r="G36" s="154">
        <v>3.2727271657032375E-2</v>
      </c>
      <c r="H36" s="174">
        <f t="shared" ca="1" si="3"/>
        <v>0.41602777772823163</v>
      </c>
      <c r="I36" s="189">
        <f t="shared" ca="1" si="0"/>
        <v>3.2617344387835062E-2</v>
      </c>
      <c r="J36" s="183">
        <f t="shared" ca="1" si="4"/>
        <v>-1.0992726919731299E-4</v>
      </c>
      <c r="K36" s="153">
        <f t="shared" ca="1" si="5"/>
        <v>1.0992726919731299E-4</v>
      </c>
      <c r="L36" s="196">
        <f t="shared" ca="1" si="1"/>
        <v>3.3588888908706823E-3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1.8481031029169469E-3</v>
      </c>
      <c r="G37" s="154">
        <v>1.7215465437542044E-2</v>
      </c>
      <c r="H37" s="174">
        <f t="shared" ca="1" si="3"/>
        <v>0.56460877300556089</v>
      </c>
      <c r="I37" s="189">
        <f t="shared" ca="1" si="0"/>
        <v>1.7259956241487611E-2</v>
      </c>
      <c r="J37" s="183">
        <f t="shared" ca="1" si="4"/>
        <v>4.4490803945567564E-5</v>
      </c>
      <c r="K37" s="153">
        <f t="shared" ca="1" si="5"/>
        <v>4.4490803945567564E-5</v>
      </c>
      <c r="L37" s="196">
        <f t="shared" ca="1" si="1"/>
        <v>2.5843509202223337E-3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1.9437511264507646E-3</v>
      </c>
      <c r="G38" s="154">
        <v>3.1562668967614727E-2</v>
      </c>
      <c r="H38" s="174">
        <f t="shared" ca="1" si="3"/>
        <v>0.53590050939711009</v>
      </c>
      <c r="I38" s="189">
        <f t="shared" ca="1" si="0"/>
        <v>3.1607993603369515E-2</v>
      </c>
      <c r="J38" s="183">
        <f t="shared" ca="1" si="4"/>
        <v>4.5324635754788456E-5</v>
      </c>
      <c r="K38" s="153">
        <f t="shared" ca="1" si="5"/>
        <v>4.5324635754788456E-5</v>
      </c>
      <c r="L38" s="196">
        <f t="shared" ca="1" si="1"/>
        <v>1.4360203758843832E-3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2.5802771398539975E-3</v>
      </c>
      <c r="G39" s="154">
        <v>0.12704157097809965</v>
      </c>
      <c r="H39" s="174">
        <f t="shared" ca="1" si="3"/>
        <v>0.22477368769373651</v>
      </c>
      <c r="I39" s="189">
        <f t="shared" ca="1" si="0"/>
        <v>0.12564296365450378</v>
      </c>
      <c r="J39" s="183">
        <f t="shared" ca="1" si="4"/>
        <v>-1.3986073235958685E-3</v>
      </c>
      <c r="K39" s="153">
        <f t="shared" ca="1" si="5"/>
        <v>1.3986073235958685E-3</v>
      </c>
      <c r="L39" s="196">
        <f t="shared" ca="1" si="1"/>
        <v>1.1009052492250513E-2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3.9633617315499728E-3</v>
      </c>
      <c r="G40" s="154">
        <v>0.33450425973249587</v>
      </c>
      <c r="H40" s="174">
        <f t="shared" ca="1" si="3"/>
        <v>0.9790883050415109</v>
      </c>
      <c r="I40" s="189">
        <f t="shared" ca="1" si="0"/>
        <v>0.34091454288547218</v>
      </c>
      <c r="J40" s="183">
        <f t="shared" ca="1" si="4"/>
        <v>6.4102831529763149E-3</v>
      </c>
      <c r="K40" s="153">
        <f t="shared" ca="1" si="5"/>
        <v>6.4102831529763149E-3</v>
      </c>
      <c r="L40" s="196">
        <f t="shared" ca="1" si="1"/>
        <v>1.9163532201660567E-2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2.1618721081655486E-3</v>
      </c>
      <c r="G41" s="154">
        <v>-6.4280816224832282E-2</v>
      </c>
      <c r="H41" s="174">
        <f t="shared" ca="1" si="3"/>
        <v>0.67846612602938006</v>
      </c>
      <c r="I41" s="189">
        <f t="shared" ca="1" si="0"/>
        <v>-6.4739694154818381E-2</v>
      </c>
      <c r="J41" s="183">
        <f t="shared" ca="1" si="4"/>
        <v>-4.5887792998609844E-4</v>
      </c>
      <c r="K41" s="153">
        <f t="shared" ca="1" si="5"/>
        <v>4.5887792998609844E-4</v>
      </c>
      <c r="L41" s="196">
        <f t="shared" ca="1" si="1"/>
        <v>7.1386450411752801E-3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2.1200006650771894E-3</v>
      </c>
      <c r="G42" s="154">
        <v>-5.8000099761578383E-2</v>
      </c>
      <c r="H42" s="174">
        <f t="shared" ca="1" si="3"/>
        <v>0.90992167616432129</v>
      </c>
      <c r="I42" s="189">
        <f t="shared" ca="1" si="0"/>
        <v>-5.8951119686056944E-2</v>
      </c>
      <c r="J42" s="183">
        <f t="shared" ca="1" si="4"/>
        <v>-9.5101992447856054E-4</v>
      </c>
      <c r="K42" s="153">
        <f t="shared" ca="1" si="5"/>
        <v>9.5101992447856054E-4</v>
      </c>
      <c r="L42" s="196">
        <f t="shared" ca="1" si="1"/>
        <v>1.6396867046572818E-2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2.7871311556282555E-3</v>
      </c>
      <c r="G43" s="177">
        <v>-0.15806967334423838</v>
      </c>
      <c r="H43" s="178">
        <f t="shared" ca="1" si="3"/>
        <v>5.6411461297133036E-2</v>
      </c>
      <c r="I43" s="194">
        <f t="shared" ca="1" si="0"/>
        <v>-0.15526495752775799</v>
      </c>
      <c r="J43" s="187">
        <f t="shared" ca="1" si="4"/>
        <v>2.8047158164803965E-3</v>
      </c>
      <c r="K43" s="184">
        <f t="shared" ca="1" si="5"/>
        <v>2.8047158164803965E-3</v>
      </c>
      <c r="L43" s="197">
        <f t="shared" ca="1" si="1"/>
        <v>1.77435415481146E-2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18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991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1.8491399853236858E-2</v>
      </c>
      <c r="G5" s="185">
        <v>2.5137099779855285</v>
      </c>
      <c r="H5" s="186">
        <f ca="1">RAND()</f>
        <v>0.38126798715478938</v>
      </c>
      <c r="I5" s="188">
        <f t="shared" ref="I5:I43" ca="1" si="0">G5*($I$2+H5*($I$3-$I$2))</f>
        <v>2.5017716641697163</v>
      </c>
      <c r="J5" s="181">
        <f ca="1">(I5-G5)</f>
        <v>-1.1938313815812229E-2</v>
      </c>
      <c r="K5" s="182">
        <f ca="1">ABS(I5-G5)</f>
        <v>1.1938313815812229E-2</v>
      </c>
      <c r="L5" s="195">
        <f t="shared" ref="L5:L43" ca="1" si="1">K5/ABS(G5)</f>
        <v>4.7492805138083273E-3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9.3884199987103612E-3</v>
      </c>
      <c r="G6" s="154">
        <v>1.1482629998065543</v>
      </c>
      <c r="H6" s="174">
        <f t="shared" ref="H6:H43" ca="1" si="3">RAND()</f>
        <v>0.89016833521533822</v>
      </c>
      <c r="I6" s="189">
        <f t="shared" ca="1" si="0"/>
        <v>1.1661836343275103</v>
      </c>
      <c r="J6" s="183">
        <f t="shared" ref="J6:J43" ca="1" si="4">(I6-G6)</f>
        <v>1.7920634520955936E-2</v>
      </c>
      <c r="K6" s="153">
        <f t="shared" ref="K6:K43" ca="1" si="5">ABS(I6-G6)</f>
        <v>1.7920634520955936E-2</v>
      </c>
      <c r="L6" s="196">
        <f t="shared" ca="1" si="1"/>
        <v>1.5606733408613698E-2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8.5783895125132389E-3</v>
      </c>
      <c r="G7" s="154">
        <v>1.0267584268769858</v>
      </c>
      <c r="H7" s="174">
        <f t="shared" ca="1" si="3"/>
        <v>0.66260972856818434</v>
      </c>
      <c r="I7" s="189">
        <f t="shared" ca="1" si="0"/>
        <v>1.0334368632409683</v>
      </c>
      <c r="J7" s="183">
        <f t="shared" ca="1" si="4"/>
        <v>6.6784363639824651E-3</v>
      </c>
      <c r="K7" s="153">
        <f t="shared" ca="1" si="5"/>
        <v>6.6784363639824651E-3</v>
      </c>
      <c r="L7" s="196">
        <f t="shared" ca="1" si="1"/>
        <v>6.5043891427273353E-3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4.6016235781183232E-3</v>
      </c>
      <c r="G8" s="154">
        <v>0.43024353671774851</v>
      </c>
      <c r="H8" s="174">
        <f t="shared" ca="1" si="3"/>
        <v>0.82936933251491718</v>
      </c>
      <c r="I8" s="189">
        <f t="shared" ca="1" si="0"/>
        <v>0.43591189777805178</v>
      </c>
      <c r="J8" s="183">
        <f t="shared" ca="1" si="4"/>
        <v>5.668361060303273E-3</v>
      </c>
      <c r="K8" s="153">
        <f t="shared" ca="1" si="5"/>
        <v>5.668361060303273E-3</v>
      </c>
      <c r="L8" s="196">
        <f t="shared" ca="1" si="1"/>
        <v>1.3174773300596663E-2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3.2370194905617122E-3</v>
      </c>
      <c r="G9" s="154">
        <v>0.22555292358425685</v>
      </c>
      <c r="H9" s="174">
        <f t="shared" ca="1" si="3"/>
        <v>3.1878441564124116E-2</v>
      </c>
      <c r="I9" s="189">
        <f t="shared" ca="1" si="0"/>
        <v>0.22132947614033563</v>
      </c>
      <c r="J9" s="183">
        <f t="shared" ca="1" si="4"/>
        <v>-4.2234474439212244E-3</v>
      </c>
      <c r="K9" s="153">
        <f t="shared" ca="1" si="5"/>
        <v>4.2234474439212244E-3</v>
      </c>
      <c r="L9" s="196">
        <f t="shared" ca="1" si="1"/>
        <v>1.8724862337435082E-2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5.6057525810676604E-3</v>
      </c>
      <c r="G10" s="154">
        <v>-0.58086288716014911</v>
      </c>
      <c r="H10" s="174">
        <f t="shared" ca="1" si="3"/>
        <v>0.82699162789460812</v>
      </c>
      <c r="I10" s="189">
        <f t="shared" ca="1" si="0"/>
        <v>-0.58846037920239147</v>
      </c>
      <c r="J10" s="183">
        <f t="shared" ca="1" si="4"/>
        <v>-7.5974920422423597E-3</v>
      </c>
      <c r="K10" s="153">
        <f t="shared" ca="1" si="5"/>
        <v>7.5974920422423597E-3</v>
      </c>
      <c r="L10" s="196">
        <f t="shared" ca="1" si="1"/>
        <v>1.3079665115784308E-2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2.8714755807964462E-3</v>
      </c>
      <c r="G11" s="154">
        <v>0.17072133711946691</v>
      </c>
      <c r="H11" s="174">
        <f t="shared" ca="1" si="3"/>
        <v>0.27428134748664146</v>
      </c>
      <c r="I11" s="189">
        <f t="shared" ca="1" si="0"/>
        <v>0.16917993751267152</v>
      </c>
      <c r="J11" s="183">
        <f t="shared" ca="1" si="4"/>
        <v>-1.5413996067953906E-3</v>
      </c>
      <c r="K11" s="153">
        <f t="shared" ca="1" si="5"/>
        <v>1.5413996067953906E-3</v>
      </c>
      <c r="L11" s="196">
        <f t="shared" ca="1" si="1"/>
        <v>9.0287461005343125E-3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2.3557626546375069E-3</v>
      </c>
      <c r="G12" s="154">
        <v>9.336439819562603E-2</v>
      </c>
      <c r="H12" s="174">
        <f t="shared" ca="1" si="3"/>
        <v>0.21952429276319474</v>
      </c>
      <c r="I12" s="189">
        <f t="shared" ca="1" si="0"/>
        <v>9.2316940371039755E-2</v>
      </c>
      <c r="J12" s="183">
        <f t="shared" ca="1" si="4"/>
        <v>-1.0474578245862759E-3</v>
      </c>
      <c r="K12" s="153">
        <f t="shared" ca="1" si="5"/>
        <v>1.0474578245862759E-3</v>
      </c>
      <c r="L12" s="196">
        <f t="shared" ca="1" si="1"/>
        <v>1.1219028289472202E-2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3.5126478373954796E-3</v>
      </c>
      <c r="G13" s="154">
        <v>0.26689717560932191</v>
      </c>
      <c r="H13" s="174">
        <f t="shared" ca="1" si="3"/>
        <v>0.63401030287513593</v>
      </c>
      <c r="I13" s="189">
        <f t="shared" ca="1" si="0"/>
        <v>0.26832785446291885</v>
      </c>
      <c r="J13" s="183">
        <f t="shared" ca="1" si="4"/>
        <v>1.4306788535969339E-3</v>
      </c>
      <c r="K13" s="153">
        <f t="shared" ca="1" si="5"/>
        <v>1.4306788535969339E-3</v>
      </c>
      <c r="L13" s="196">
        <f t="shared" ca="1" si="1"/>
        <v>5.3604121150054038E-3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0.87403415320611788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4.4903478616535875E-2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1.9793099901399885E-3</v>
      </c>
      <c r="G16" s="154">
        <v>3.68964985209983E-2</v>
      </c>
      <c r="H16" s="174">
        <f t="shared" ca="1" si="3"/>
        <v>0.38694520871501914</v>
      </c>
      <c r="I16" s="189">
        <f t="shared" ca="1" si="0"/>
        <v>3.6729645483420781E-2</v>
      </c>
      <c r="J16" s="183">
        <f t="shared" ca="1" si="4"/>
        <v>-1.6685303757751901E-4</v>
      </c>
      <c r="K16" s="153">
        <f t="shared" ca="1" si="5"/>
        <v>1.6685303757751901E-4</v>
      </c>
      <c r="L16" s="196">
        <f t="shared" ca="1" si="1"/>
        <v>4.5221916513991343E-3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2.107313675444276E-3</v>
      </c>
      <c r="G17" s="154">
        <v>5.6097051316641444E-2</v>
      </c>
      <c r="H17" s="174">
        <f t="shared" ca="1" si="3"/>
        <v>0.6717034684599098</v>
      </c>
      <c r="I17" s="189">
        <f t="shared" ca="1" si="0"/>
        <v>5.6482333647899084E-2</v>
      </c>
      <c r="J17" s="183">
        <f t="shared" ca="1" si="4"/>
        <v>3.8528233125764005E-4</v>
      </c>
      <c r="K17" s="153">
        <f t="shared" ca="1" si="5"/>
        <v>3.8528233125764005E-4</v>
      </c>
      <c r="L17" s="196">
        <f t="shared" ca="1" si="1"/>
        <v>6.8681387383964744E-3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2.0717759941868757E-3</v>
      </c>
      <c r="G18" s="154">
        <v>5.0766399128031381E-2</v>
      </c>
      <c r="H18" s="174">
        <f t="shared" ca="1" si="3"/>
        <v>0.26512488388588284</v>
      </c>
      <c r="I18" s="189">
        <f t="shared" ca="1" si="0"/>
        <v>5.0289448572435703E-2</v>
      </c>
      <c r="J18" s="183">
        <f t="shared" ca="1" si="4"/>
        <v>-4.7695055559567739E-4</v>
      </c>
      <c r="K18" s="153">
        <f t="shared" ca="1" si="5"/>
        <v>4.7695055559567739E-4</v>
      </c>
      <c r="L18" s="196">
        <f t="shared" ca="1" si="1"/>
        <v>9.3950046445646449E-3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1.0124668110422641E-2</v>
      </c>
      <c r="G19" s="154">
        <v>-1.258700216563396</v>
      </c>
      <c r="H19" s="174">
        <f t="shared" ca="1" si="3"/>
        <v>0.1454001330025535</v>
      </c>
      <c r="I19" s="189">
        <f t="shared" ca="1" si="0"/>
        <v>-1.2408468193880746</v>
      </c>
      <c r="J19" s="183">
        <f t="shared" ca="1" si="4"/>
        <v>1.7853397175321417E-2</v>
      </c>
      <c r="K19" s="153">
        <f t="shared" ca="1" si="5"/>
        <v>1.7853397175321417E-2</v>
      </c>
      <c r="L19" s="196">
        <f t="shared" ca="1" si="1"/>
        <v>1.41839946798978E-2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2.2413377571735898E-3</v>
      </c>
      <c r="G20" s="154">
        <v>-7.6200663576038496E-2</v>
      </c>
      <c r="H20" s="174">
        <f t="shared" ca="1" si="3"/>
        <v>0.20199794914749669</v>
      </c>
      <c r="I20" s="189">
        <f t="shared" ca="1" si="0"/>
        <v>-7.5292345415159251E-2</v>
      </c>
      <c r="J20" s="183">
        <f t="shared" ca="1" si="4"/>
        <v>9.0831816087924566E-4</v>
      </c>
      <c r="K20" s="153">
        <f t="shared" ca="1" si="5"/>
        <v>9.0831816087924566E-4</v>
      </c>
      <c r="L20" s="196">
        <f t="shared" ca="1" si="1"/>
        <v>1.1920082034100143E-2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4.8186868241173178E-3</v>
      </c>
      <c r="G21" s="154">
        <v>-0.46280302361759762</v>
      </c>
      <c r="H21" s="174">
        <f t="shared" ca="1" si="3"/>
        <v>0.15122437294523783</v>
      </c>
      <c r="I21" s="189">
        <f t="shared" ca="1" si="0"/>
        <v>-0.45634644702699489</v>
      </c>
      <c r="J21" s="183">
        <f t="shared" ca="1" si="4"/>
        <v>6.456576590602725E-3</v>
      </c>
      <c r="K21" s="153">
        <f t="shared" ca="1" si="5"/>
        <v>6.456576590602725E-3</v>
      </c>
      <c r="L21" s="196">
        <f t="shared" ca="1" si="1"/>
        <v>1.395102508219054E-2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2.1413330013749132E-3</v>
      </c>
      <c r="G22" s="154">
        <v>-6.119995020623703E-2</v>
      </c>
      <c r="H22" s="174">
        <f t="shared" ca="1" si="3"/>
        <v>0.54720059699583246</v>
      </c>
      <c r="I22" s="189">
        <f t="shared" ca="1" si="0"/>
        <v>-6.1315497173671019E-2</v>
      </c>
      <c r="J22" s="183">
        <f t="shared" ca="1" si="4"/>
        <v>-1.1554696743398818E-4</v>
      </c>
      <c r="K22" s="153">
        <f t="shared" ca="1" si="5"/>
        <v>1.1554696743398818E-4</v>
      </c>
      <c r="L22" s="196">
        <f t="shared" ca="1" si="1"/>
        <v>1.8880238798333617E-3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3.5068921756273527E-3</v>
      </c>
      <c r="G23" s="154">
        <v>-0.26603382634410289</v>
      </c>
      <c r="H23" s="174">
        <f t="shared" ca="1" si="3"/>
        <v>0.15394002840839682</v>
      </c>
      <c r="I23" s="189">
        <f t="shared" ca="1" si="0"/>
        <v>-0.26235128000862107</v>
      </c>
      <c r="J23" s="183">
        <f t="shared" ca="1" si="4"/>
        <v>3.6825463354818178E-3</v>
      </c>
      <c r="K23" s="153">
        <f t="shared" ca="1" si="5"/>
        <v>3.6825463354818178E-3</v>
      </c>
      <c r="L23" s="196">
        <f t="shared" ca="1" si="1"/>
        <v>1.3842398863664084E-2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0.96356799986024821</v>
      </c>
      <c r="I24" s="189">
        <f t="shared" ca="1" si="0"/>
        <v>1.0796552831940747</v>
      </c>
      <c r="J24" s="183">
        <f t="shared" ca="1" si="4"/>
        <v>1.9655283194074613E-2</v>
      </c>
      <c r="K24" s="153">
        <f t="shared" ca="1" si="5"/>
        <v>1.9655283194074613E-2</v>
      </c>
      <c r="L24" s="196">
        <f t="shared" ca="1" si="1"/>
        <v>1.8542719994410012E-2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4.3865692407032133E-3</v>
      </c>
      <c r="G25" s="154">
        <v>-0.39798538610548206</v>
      </c>
      <c r="H25" s="174">
        <f t="shared" ca="1" si="3"/>
        <v>0.81945046747716932</v>
      </c>
      <c r="I25" s="189">
        <f t="shared" ca="1" si="0"/>
        <v>-0.40307085081110117</v>
      </c>
      <c r="J25" s="183">
        <f t="shared" ca="1" si="4"/>
        <v>-5.0854647056191027E-3</v>
      </c>
      <c r="K25" s="153">
        <f t="shared" ca="1" si="5"/>
        <v>5.0854647056191027E-3</v>
      </c>
      <c r="L25" s="196">
        <f t="shared" ca="1" si="1"/>
        <v>1.2778018699086732E-2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2.3349978404987358E-3</v>
      </c>
      <c r="G26" s="154">
        <v>9.0249676074810381E-2</v>
      </c>
      <c r="H26" s="174">
        <f t="shared" ca="1" si="3"/>
        <v>0.86894965320052808</v>
      </c>
      <c r="I26" s="189">
        <f t="shared" ca="1" si="0"/>
        <v>9.1581579542380831E-2</v>
      </c>
      <c r="J26" s="183">
        <f t="shared" ca="1" si="4"/>
        <v>1.33190346757045E-3</v>
      </c>
      <c r="K26" s="153">
        <f t="shared" ca="1" si="5"/>
        <v>1.33190346757045E-3</v>
      </c>
      <c r="L26" s="196">
        <f t="shared" ca="1" si="1"/>
        <v>1.4757986128021107E-2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1.8341296727286754E-3</v>
      </c>
      <c r="G27" s="154">
        <v>1.5119450909301335E-2</v>
      </c>
      <c r="H27" s="174">
        <f t="shared" ca="1" si="3"/>
        <v>0.78977489771639298</v>
      </c>
      <c r="I27" s="189">
        <f t="shared" ca="1" si="0"/>
        <v>1.5294700402932168E-2</v>
      </c>
      <c r="J27" s="183">
        <f t="shared" ca="1" si="4"/>
        <v>1.7524949363083298E-4</v>
      </c>
      <c r="K27" s="153">
        <f t="shared" ca="1" si="5"/>
        <v>1.7524949363083298E-4</v>
      </c>
      <c r="L27" s="196">
        <f t="shared" ca="1" si="1"/>
        <v>1.1590995908655732E-2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2.3445693560047876E-3</v>
      </c>
      <c r="G28" s="154">
        <v>-9.168540340071818E-2</v>
      </c>
      <c r="H28" s="174">
        <f t="shared" ca="1" si="3"/>
        <v>0.92614784095359137</v>
      </c>
      <c r="I28" s="189">
        <f t="shared" ca="1" si="0"/>
        <v>-9.3248264868965203E-2</v>
      </c>
      <c r="J28" s="183">
        <f t="shared" ca="1" si="4"/>
        <v>-1.5628614682470232E-3</v>
      </c>
      <c r="K28" s="153">
        <f t="shared" ca="1" si="5"/>
        <v>1.5628614682470232E-3</v>
      </c>
      <c r="L28" s="196">
        <f t="shared" ca="1" si="1"/>
        <v>1.7045913638143857E-2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1.81481882272741E-3</v>
      </c>
      <c r="G29" s="154">
        <v>1.2222823409111516E-2</v>
      </c>
      <c r="H29" s="174">
        <f t="shared" ca="1" si="3"/>
        <v>0.14123598982553465</v>
      </c>
      <c r="I29" s="189">
        <f t="shared" ca="1" si="0"/>
        <v>1.204741904343523E-2</v>
      </c>
      <c r="J29" s="183">
        <f t="shared" ca="1" si="4"/>
        <v>-1.7540436567628666E-4</v>
      </c>
      <c r="K29" s="153">
        <f t="shared" ca="1" si="5"/>
        <v>1.7540436567628666E-4</v>
      </c>
      <c r="L29" s="196">
        <f t="shared" ca="1" si="1"/>
        <v>1.4350560406978579E-2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1.9510274013071511E-3</v>
      </c>
      <c r="G30" s="154">
        <v>-3.2654110196072672E-2</v>
      </c>
      <c r="H30" s="174">
        <f t="shared" ca="1" si="3"/>
        <v>0.17366384332593798</v>
      </c>
      <c r="I30" s="189">
        <f t="shared" ca="1" si="0"/>
        <v>-3.2227861523232766E-2</v>
      </c>
      <c r="J30" s="183">
        <f t="shared" ca="1" si="4"/>
        <v>4.2624867283990592E-4</v>
      </c>
      <c r="K30" s="153">
        <f t="shared" ca="1" si="5"/>
        <v>4.2624867283990592E-4</v>
      </c>
      <c r="L30" s="196">
        <f t="shared" ca="1" si="1"/>
        <v>1.3053446266962469E-2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2.3787001247868168E-3</v>
      </c>
      <c r="G31" s="154">
        <v>9.6805018718022495E-2</v>
      </c>
      <c r="H31" s="174">
        <f t="shared" ca="1" si="3"/>
        <v>0.35205990466011561</v>
      </c>
      <c r="I31" s="189">
        <f t="shared" ca="1" si="0"/>
        <v>9.6232164970081552E-2</v>
      </c>
      <c r="J31" s="183">
        <f t="shared" ca="1" si="4"/>
        <v>-5.7285374794094346E-4</v>
      </c>
      <c r="K31" s="153">
        <f t="shared" ca="1" si="5"/>
        <v>5.7285374794094346E-4</v>
      </c>
      <c r="L31" s="196">
        <f t="shared" ca="1" si="1"/>
        <v>5.9176038135953946E-3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1.9352216788889704E-3</v>
      </c>
      <c r="G32" s="154">
        <v>3.028325183334557E-2</v>
      </c>
      <c r="H32" s="174">
        <f t="shared" ca="1" si="3"/>
        <v>0.32652716656764458</v>
      </c>
      <c r="I32" s="189">
        <f t="shared" ca="1" si="0"/>
        <v>3.0073118973302528E-2</v>
      </c>
      <c r="J32" s="183">
        <f t="shared" ca="1" si="4"/>
        <v>-2.1013286004304202E-4</v>
      </c>
      <c r="K32" s="153">
        <f t="shared" ca="1" si="5"/>
        <v>2.1013286004304202E-4</v>
      </c>
      <c r="L32" s="196">
        <f t="shared" ca="1" si="1"/>
        <v>6.9389133372942469E-3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2.5818389191785596E-3</v>
      </c>
      <c r="G33" s="154">
        <v>0.12727583787678398</v>
      </c>
      <c r="H33" s="174">
        <f t="shared" ca="1" si="3"/>
        <v>0.77921858405978706</v>
      </c>
      <c r="I33" s="189">
        <f t="shared" ca="1" si="0"/>
        <v>0.12869734904626312</v>
      </c>
      <c r="J33" s="183">
        <f t="shared" ca="1" si="4"/>
        <v>1.4215111694791394E-3</v>
      </c>
      <c r="K33" s="153">
        <f t="shared" ca="1" si="5"/>
        <v>1.4215111694791394E-3</v>
      </c>
      <c r="L33" s="196">
        <f t="shared" ca="1" si="1"/>
        <v>1.1168743362391435E-2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3.4197438802461688E-3</v>
      </c>
      <c r="G34" s="154">
        <v>-0.25296158203692531</v>
      </c>
      <c r="H34" s="174">
        <f t="shared" ca="1" si="3"/>
        <v>9.0397766878833496E-2</v>
      </c>
      <c r="I34" s="189">
        <f t="shared" ca="1" si="0"/>
        <v>-0.24881703688107779</v>
      </c>
      <c r="J34" s="183">
        <f t="shared" ca="1" si="4"/>
        <v>4.1445451558475288E-3</v>
      </c>
      <c r="K34" s="153">
        <f t="shared" ca="1" si="5"/>
        <v>4.1445451558475288E-3</v>
      </c>
      <c r="L34" s="196">
        <f t="shared" ca="1" si="1"/>
        <v>1.638408932484673E-2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3.4882336686711105E-3</v>
      </c>
      <c r="G35" s="154">
        <v>0.26323505030066663</v>
      </c>
      <c r="H35" s="174">
        <f t="shared" ca="1" si="3"/>
        <v>0.7593337656220438</v>
      </c>
      <c r="I35" s="189">
        <f t="shared" ca="1" si="0"/>
        <v>0.26596567977419383</v>
      </c>
      <c r="J35" s="183">
        <f t="shared" ca="1" si="4"/>
        <v>2.7306294735272019E-3</v>
      </c>
      <c r="K35" s="153">
        <f t="shared" ca="1" si="5"/>
        <v>2.7306294735272019E-3</v>
      </c>
      <c r="L35" s="196">
        <f t="shared" ca="1" si="1"/>
        <v>1.0373350624881761E-2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1.8879417261897906E-3</v>
      </c>
      <c r="G36" s="154">
        <v>2.3191258928468628E-2</v>
      </c>
      <c r="H36" s="174">
        <f t="shared" ca="1" si="3"/>
        <v>0.76038121098980005</v>
      </c>
      <c r="I36" s="189">
        <f t="shared" ca="1" si="0"/>
        <v>2.3432801651835537E-2</v>
      </c>
      <c r="J36" s="183">
        <f t="shared" ca="1" si="4"/>
        <v>2.4154272336690888E-4</v>
      </c>
      <c r="K36" s="153">
        <f t="shared" ca="1" si="5"/>
        <v>2.4154272336690888E-4</v>
      </c>
      <c r="L36" s="196">
        <f t="shared" ca="1" si="1"/>
        <v>1.0415248439592085E-2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1.839508202918932E-3</v>
      </c>
      <c r="G37" s="154">
        <v>1.5926230437839806E-2</v>
      </c>
      <c r="H37" s="174">
        <f t="shared" ca="1" si="3"/>
        <v>0.96125708903366069</v>
      </c>
      <c r="I37" s="189">
        <f t="shared" ca="1" si="0"/>
        <v>1.6220073905481299E-2</v>
      </c>
      <c r="J37" s="183">
        <f t="shared" ca="1" si="4"/>
        <v>2.9384346764149347E-4</v>
      </c>
      <c r="K37" s="153">
        <f t="shared" ca="1" si="5"/>
        <v>2.9384346764149347E-4</v>
      </c>
      <c r="L37" s="196">
        <f t="shared" ca="1" si="1"/>
        <v>1.8450283561346589E-2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1.8479670810961828E-3</v>
      </c>
      <c r="G38" s="154">
        <v>1.7195062164427455E-2</v>
      </c>
      <c r="H38" s="174">
        <f t="shared" ca="1" si="3"/>
        <v>0.22171905554090188</v>
      </c>
      <c r="I38" s="189">
        <f t="shared" ca="1" si="0"/>
        <v>1.7003659838861464E-2</v>
      </c>
      <c r="J38" s="183">
        <f t="shared" ca="1" si="4"/>
        <v>-1.9140232556599107E-4</v>
      </c>
      <c r="K38" s="153">
        <f t="shared" ca="1" si="5"/>
        <v>1.9140232556599107E-4</v>
      </c>
      <c r="L38" s="196">
        <f t="shared" ca="1" si="1"/>
        <v>1.1131237778363926E-2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3.6411580050332362E-3</v>
      </c>
      <c r="G39" s="154">
        <v>0.28617370075498538</v>
      </c>
      <c r="H39" s="174">
        <f t="shared" ca="1" si="3"/>
        <v>0.85821330350638858</v>
      </c>
      <c r="I39" s="189">
        <f t="shared" ca="1" si="0"/>
        <v>0.29027414982394906</v>
      </c>
      <c r="J39" s="183">
        <f t="shared" ca="1" si="4"/>
        <v>4.1004490689636741E-3</v>
      </c>
      <c r="K39" s="153">
        <f t="shared" ca="1" si="5"/>
        <v>4.1004490689636741E-3</v>
      </c>
      <c r="L39" s="196">
        <f t="shared" ca="1" si="1"/>
        <v>1.4328532140255522E-2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3.472817680752957E-3</v>
      </c>
      <c r="G40" s="154">
        <v>0.26092265211294352</v>
      </c>
      <c r="H40" s="174">
        <f t="shared" ca="1" si="3"/>
        <v>0.97439562498952692</v>
      </c>
      <c r="I40" s="189">
        <f t="shared" ca="1" si="0"/>
        <v>0.26587387469786533</v>
      </c>
      <c r="J40" s="183">
        <f t="shared" ca="1" si="4"/>
        <v>4.9512225849218106E-3</v>
      </c>
      <c r="K40" s="153">
        <f t="shared" ca="1" si="5"/>
        <v>4.9512225849218106E-3</v>
      </c>
      <c r="L40" s="196">
        <f t="shared" ca="1" si="1"/>
        <v>1.8975824999581156E-2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2.1127352840825506E-3</v>
      </c>
      <c r="G41" s="154">
        <v>-5.6910292612382563E-2</v>
      </c>
      <c r="H41" s="174">
        <f t="shared" ca="1" si="3"/>
        <v>0.29345372053355812</v>
      </c>
      <c r="I41" s="189">
        <f t="shared" ca="1" si="0"/>
        <v>-5.6440108244285199E-2</v>
      </c>
      <c r="J41" s="183">
        <f t="shared" ca="1" si="4"/>
        <v>4.7018436809736358E-4</v>
      </c>
      <c r="K41" s="153">
        <f t="shared" ca="1" si="5"/>
        <v>4.7018436809736358E-4</v>
      </c>
      <c r="L41" s="196">
        <f t="shared" ca="1" si="1"/>
        <v>8.261851178657631E-3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1.9959996474520868E-3</v>
      </c>
      <c r="G42" s="154">
        <v>-3.9399947117813028E-2</v>
      </c>
      <c r="H42" s="174">
        <f t="shared" ca="1" si="3"/>
        <v>0.11661023247074542</v>
      </c>
      <c r="I42" s="189">
        <f t="shared" ca="1" si="0"/>
        <v>-3.8795725655166501E-2</v>
      </c>
      <c r="J42" s="183">
        <f t="shared" ca="1" si="4"/>
        <v>6.0422146264652726E-4</v>
      </c>
      <c r="K42" s="153">
        <f t="shared" ca="1" si="5"/>
        <v>6.0422146264652726E-4</v>
      </c>
      <c r="L42" s="196">
        <f t="shared" ca="1" si="1"/>
        <v>1.5335590701170103E-2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2.4950834621670546E-3</v>
      </c>
      <c r="G43" s="177">
        <v>-0.11426251932505815</v>
      </c>
      <c r="H43" s="178">
        <f t="shared" ca="1" si="3"/>
        <v>0.17845306005614259</v>
      </c>
      <c r="I43" s="194">
        <f t="shared" ca="1" si="0"/>
        <v>-0.11279288878748822</v>
      </c>
      <c r="J43" s="187">
        <f t="shared" ca="1" si="4"/>
        <v>1.4696305375699326E-3</v>
      </c>
      <c r="K43" s="184">
        <f t="shared" ca="1" si="5"/>
        <v>1.4696305375699326E-3</v>
      </c>
      <c r="L43" s="197">
        <f t="shared" ca="1" si="1"/>
        <v>1.2861877597754295E-2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14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992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1.0320346369520795E-2</v>
      </c>
      <c r="G5" s="185">
        <v>1.2880519554281191</v>
      </c>
      <c r="H5" s="186">
        <f ca="1">RAND()</f>
        <v>9.3111606577896522E-2</v>
      </c>
      <c r="I5" s="188">
        <f t="shared" ref="I5:I43" ca="1" si="0">G5*($I$2+H5*($I$3-$I$2))</f>
        <v>1.2670882197965854</v>
      </c>
      <c r="J5" s="181">
        <f ca="1">(I5-G5)</f>
        <v>-2.0963735631533753E-2</v>
      </c>
      <c r="K5" s="182">
        <f ca="1">ABS(I5-G5)</f>
        <v>2.0963735631533753E-2</v>
      </c>
      <c r="L5" s="195">
        <f t="shared" ref="L5:L43" ca="1" si="1">K5/ABS(G5)</f>
        <v>1.6275535736884065E-2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5.8874963843514741E-3</v>
      </c>
      <c r="G6" s="154">
        <v>0.62312445765272118</v>
      </c>
      <c r="H6" s="174">
        <f t="shared" ref="H6:H43" ca="1" si="3">RAND()</f>
        <v>0.53304962970472125</v>
      </c>
      <c r="I6" s="189">
        <f t="shared" ca="1" si="0"/>
        <v>0.62394821895613628</v>
      </c>
      <c r="J6" s="183">
        <f t="shared" ref="J6:J43" ca="1" si="4">(I6-G6)</f>
        <v>8.2376130341510478E-4</v>
      </c>
      <c r="K6" s="153">
        <f t="shared" ref="K6:K43" ca="1" si="5">ABS(I6-G6)</f>
        <v>8.2376130341510478E-4</v>
      </c>
      <c r="L6" s="196">
        <f t="shared" ca="1" si="1"/>
        <v>1.3219851881888453E-3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6.0286410604116986E-3</v>
      </c>
      <c r="G7" s="154">
        <v>0.64429615906175486</v>
      </c>
      <c r="H7" s="174">
        <f t="shared" ca="1" si="3"/>
        <v>0.88332654408318201</v>
      </c>
      <c r="I7" s="189">
        <f t="shared" ca="1" si="0"/>
        <v>0.65417519186252338</v>
      </c>
      <c r="J7" s="183">
        <f t="shared" ca="1" si="4"/>
        <v>9.8790328007685169E-3</v>
      </c>
      <c r="K7" s="153">
        <f t="shared" ca="1" si="5"/>
        <v>9.8790328007685169E-3</v>
      </c>
      <c r="L7" s="196">
        <f t="shared" ca="1" si="1"/>
        <v>1.5333061763327422E-2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3.1659921815184941E-3</v>
      </c>
      <c r="G8" s="154">
        <v>0.21489882722777406</v>
      </c>
      <c r="H8" s="174">
        <f t="shared" ca="1" si="3"/>
        <v>0.18610537187295639</v>
      </c>
      <c r="I8" s="189">
        <f t="shared" ca="1" si="0"/>
        <v>0.21220060372947008</v>
      </c>
      <c r="J8" s="183">
        <f t="shared" ca="1" si="4"/>
        <v>-2.698223498303981E-3</v>
      </c>
      <c r="K8" s="153">
        <f t="shared" ca="1" si="5"/>
        <v>2.698223498303981E-3</v>
      </c>
      <c r="L8" s="196">
        <f t="shared" ca="1" si="1"/>
        <v>1.2555785125081669E-2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2.5556207883389911E-3</v>
      </c>
      <c r="G9" s="154">
        <v>0.12334311825084868</v>
      </c>
      <c r="H9" s="174">
        <f t="shared" ca="1" si="3"/>
        <v>0.97537772888461194</v>
      </c>
      <c r="I9" s="189">
        <f t="shared" ca="1" si="0"/>
        <v>0.12568850110795407</v>
      </c>
      <c r="J9" s="183">
        <f t="shared" ca="1" si="4"/>
        <v>2.3453828571053936E-3</v>
      </c>
      <c r="K9" s="153">
        <f t="shared" ca="1" si="5"/>
        <v>2.3453828571053936E-3</v>
      </c>
      <c r="L9" s="196">
        <f t="shared" ca="1" si="1"/>
        <v>1.9015109155384565E-2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3.9841344672425193E-3</v>
      </c>
      <c r="G10" s="154">
        <v>-0.3376201700863779</v>
      </c>
      <c r="H10" s="174">
        <f t="shared" ca="1" si="3"/>
        <v>0.17891414829660357</v>
      </c>
      <c r="I10" s="189">
        <f t="shared" ca="1" si="0"/>
        <v>-0.33328396769180069</v>
      </c>
      <c r="J10" s="183">
        <f t="shared" ca="1" si="4"/>
        <v>4.3362023945772155E-3</v>
      </c>
      <c r="K10" s="153">
        <f t="shared" ca="1" si="5"/>
        <v>4.3362023945772155E-3</v>
      </c>
      <c r="L10" s="196">
        <f t="shared" ca="1" si="1"/>
        <v>1.2843434068135878E-2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2.1627973210990655E-3</v>
      </c>
      <c r="G11" s="154">
        <v>6.441959816485987E-2</v>
      </c>
      <c r="H11" s="174">
        <f t="shared" ca="1" si="3"/>
        <v>0.80169951419748142</v>
      </c>
      <c r="I11" s="189">
        <f t="shared" ca="1" si="0"/>
        <v>6.519701262370528E-2</v>
      </c>
      <c r="J11" s="183">
        <f t="shared" ca="1" si="4"/>
        <v>7.7741445884541016E-4</v>
      </c>
      <c r="K11" s="153">
        <f t="shared" ca="1" si="5"/>
        <v>7.7741445884541016E-4</v>
      </c>
      <c r="L11" s="196">
        <f t="shared" ca="1" si="1"/>
        <v>1.2067980567899298E-2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2.0967674480360113E-3</v>
      </c>
      <c r="G12" s="154">
        <v>5.4515117205401697E-2</v>
      </c>
      <c r="H12" s="174">
        <f t="shared" ca="1" si="3"/>
        <v>0.1640557654534327</v>
      </c>
      <c r="I12" s="189">
        <f t="shared" ca="1" si="0"/>
        <v>5.3782555632570297E-2</v>
      </c>
      <c r="J12" s="183">
        <f t="shared" ca="1" si="4"/>
        <v>-7.325615728314E-4</v>
      </c>
      <c r="K12" s="153">
        <f t="shared" ca="1" si="5"/>
        <v>7.325615728314E-4</v>
      </c>
      <c r="L12" s="196">
        <f t="shared" ca="1" si="1"/>
        <v>1.3437769381862637E-2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2.6658792194358093E-3</v>
      </c>
      <c r="G13" s="154">
        <v>0.1398818829153714</v>
      </c>
      <c r="H13" s="174">
        <f t="shared" ca="1" si="3"/>
        <v>0.10645040395297656</v>
      </c>
      <c r="I13" s="189">
        <f t="shared" ca="1" si="0"/>
        <v>0.13767986457474574</v>
      </c>
      <c r="J13" s="183">
        <f t="shared" ca="1" si="4"/>
        <v>-2.2020183406256666E-3</v>
      </c>
      <c r="K13" s="153">
        <f t="shared" ca="1" si="5"/>
        <v>2.2020183406256666E-3</v>
      </c>
      <c r="L13" s="196">
        <f t="shared" ca="1" si="1"/>
        <v>1.5741983841881E-2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0.34895095456297798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0.48403501305529051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1.8617689695590728E-3</v>
      </c>
      <c r="G16" s="154">
        <v>1.9265345433860936E-2</v>
      </c>
      <c r="H16" s="174">
        <f t="shared" ca="1" si="3"/>
        <v>0.41186198340637337</v>
      </c>
      <c r="I16" s="189">
        <f t="shared" ca="1" si="0"/>
        <v>1.9197425060439671E-2</v>
      </c>
      <c r="J16" s="183">
        <f t="shared" ca="1" si="4"/>
        <v>-6.7920373421265223E-5</v>
      </c>
      <c r="K16" s="153">
        <f t="shared" ca="1" si="5"/>
        <v>6.7920373421265223E-5</v>
      </c>
      <c r="L16" s="196">
        <f t="shared" ca="1" si="1"/>
        <v>3.5255206637451616E-3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2.0698246637929859E-3</v>
      </c>
      <c r="G17" s="154">
        <v>5.0473699568947872E-2</v>
      </c>
      <c r="H17" s="174">
        <f t="shared" ca="1" si="3"/>
        <v>0.47875578352581649</v>
      </c>
      <c r="I17" s="189">
        <f t="shared" ca="1" si="0"/>
        <v>5.0430808600952046E-2</v>
      </c>
      <c r="J17" s="183">
        <f t="shared" ca="1" si="4"/>
        <v>-4.2890967995826146E-5</v>
      </c>
      <c r="K17" s="153">
        <f t="shared" ca="1" si="5"/>
        <v>4.2890967995826146E-5</v>
      </c>
      <c r="L17" s="196">
        <f t="shared" ca="1" si="1"/>
        <v>8.4976865896735799E-4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1.8620525411318651E-3</v>
      </c>
      <c r="G18" s="154">
        <v>1.9307881169779773E-2</v>
      </c>
      <c r="H18" s="174">
        <f t="shared" ca="1" si="3"/>
        <v>0.43100291785713885</v>
      </c>
      <c r="I18" s="189">
        <f t="shared" ca="1" si="0"/>
        <v>1.9254593671256738E-2</v>
      </c>
      <c r="J18" s="183">
        <f t="shared" ca="1" si="4"/>
        <v>-5.3287498523034438E-5</v>
      </c>
      <c r="K18" s="153">
        <f t="shared" ca="1" si="5"/>
        <v>5.3287498523034438E-5</v>
      </c>
      <c r="L18" s="196">
        <f t="shared" ca="1" si="1"/>
        <v>2.7598832857143713E-3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7.4480016314283316E-3</v>
      </c>
      <c r="G19" s="154">
        <v>-0.85720024471424972</v>
      </c>
      <c r="H19" s="174">
        <f t="shared" ca="1" si="3"/>
        <v>0.71303611470528694</v>
      </c>
      <c r="I19" s="189">
        <f t="shared" ca="1" si="0"/>
        <v>-0.86450482910058357</v>
      </c>
      <c r="J19" s="183">
        <f t="shared" ca="1" si="4"/>
        <v>-7.3045843863338566E-3</v>
      </c>
      <c r="K19" s="153">
        <f t="shared" ca="1" si="5"/>
        <v>7.3045843863338566E-3</v>
      </c>
      <c r="L19" s="196">
        <f t="shared" ca="1" si="1"/>
        <v>8.5214445882115467E-3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2.1586671016349487E-3</v>
      </c>
      <c r="G20" s="154">
        <v>-6.3800065245242343E-2</v>
      </c>
      <c r="H20" s="174">
        <f t="shared" ca="1" si="3"/>
        <v>0.43722816835043343</v>
      </c>
      <c r="I20" s="189">
        <f t="shared" ca="1" si="0"/>
        <v>-6.3639871367050113E-2</v>
      </c>
      <c r="J20" s="183">
        <f t="shared" ca="1" si="4"/>
        <v>1.6019387819223019E-4</v>
      </c>
      <c r="K20" s="153">
        <f t="shared" ca="1" si="5"/>
        <v>1.6019387819223019E-4</v>
      </c>
      <c r="L20" s="196">
        <f t="shared" ca="1" si="1"/>
        <v>2.5108732659826875E-3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3.5233532356293063E-3</v>
      </c>
      <c r="G21" s="154">
        <v>-0.26850298534439598</v>
      </c>
      <c r="H21" s="174">
        <f t="shared" ca="1" si="3"/>
        <v>0.61340544935208807</v>
      </c>
      <c r="I21" s="189">
        <f t="shared" ca="1" si="0"/>
        <v>-0.26972097341261031</v>
      </c>
      <c r="J21" s="183">
        <f t="shared" ca="1" si="4"/>
        <v>-1.2179880682143263E-3</v>
      </c>
      <c r="K21" s="153">
        <f t="shared" ca="1" si="5"/>
        <v>1.2179880682143263E-3</v>
      </c>
      <c r="L21" s="196">
        <f t="shared" ca="1" si="1"/>
        <v>4.5362179740834948E-3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2.0753328710486629E-3</v>
      </c>
      <c r="G22" s="154">
        <v>-5.1299930657299431E-2</v>
      </c>
      <c r="H22" s="174">
        <f t="shared" ca="1" si="3"/>
        <v>0.16304202126484502</v>
      </c>
      <c r="I22" s="189">
        <f t="shared" ca="1" si="0"/>
        <v>-5.060849381955794E-2</v>
      </c>
      <c r="J22" s="183">
        <f t="shared" ca="1" si="4"/>
        <v>6.914368377414909E-4</v>
      </c>
      <c r="K22" s="153">
        <f t="shared" ca="1" si="5"/>
        <v>6.914368377414909E-4</v>
      </c>
      <c r="L22" s="196">
        <f t="shared" ca="1" si="1"/>
        <v>1.3478319149406235E-2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2.5522109129582347E-3</v>
      </c>
      <c r="G23" s="154">
        <v>-0.12283163694373522</v>
      </c>
      <c r="H23" s="174">
        <f t="shared" ca="1" si="3"/>
        <v>0.48239104796840548</v>
      </c>
      <c r="I23" s="189">
        <f t="shared" ca="1" si="0"/>
        <v>-0.12274511948761904</v>
      </c>
      <c r="J23" s="183">
        <f t="shared" ca="1" si="4"/>
        <v>8.651745611618078E-5</v>
      </c>
      <c r="K23" s="153">
        <f t="shared" ca="1" si="5"/>
        <v>8.651745611618078E-5</v>
      </c>
      <c r="L23" s="196">
        <f t="shared" ca="1" si="1"/>
        <v>7.0435808126379797E-4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6.225655952873832E-2</v>
      </c>
      <c r="I24" s="189">
        <f t="shared" ca="1" si="0"/>
        <v>1.0414396781240185</v>
      </c>
      <c r="J24" s="183">
        <f t="shared" ca="1" si="4"/>
        <v>-1.8560321875981556E-2</v>
      </c>
      <c r="K24" s="153">
        <f t="shared" ca="1" si="5"/>
        <v>1.8560321875981556E-2</v>
      </c>
      <c r="L24" s="196">
        <f t="shared" ca="1" si="1"/>
        <v>1.7509737618850524E-2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2.6401551859844253E-3</v>
      </c>
      <c r="G25" s="154">
        <v>-0.13602327789766377</v>
      </c>
      <c r="H25" s="174">
        <f t="shared" ca="1" si="3"/>
        <v>0.83097022302700563</v>
      </c>
      <c r="I25" s="189">
        <f t="shared" ca="1" si="0"/>
        <v>-0.13782406408256995</v>
      </c>
      <c r="J25" s="183">
        <f t="shared" ca="1" si="4"/>
        <v>-1.8007861849061724E-3</v>
      </c>
      <c r="K25" s="153">
        <f t="shared" ca="1" si="5"/>
        <v>1.8007861849061724E-3</v>
      </c>
      <c r="L25" s="196">
        <f t="shared" ca="1" si="1"/>
        <v>1.3238808921080274E-2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1.9259891153724431E-3</v>
      </c>
      <c r="G26" s="154">
        <v>2.8898367305866479E-2</v>
      </c>
      <c r="H26" s="174">
        <f t="shared" ca="1" si="3"/>
        <v>0.78950004868819268</v>
      </c>
      <c r="I26" s="189">
        <f t="shared" ca="1" si="0"/>
        <v>2.9233010455548783E-2</v>
      </c>
      <c r="J26" s="183">
        <f t="shared" ca="1" si="4"/>
        <v>3.346431496823038E-4</v>
      </c>
      <c r="K26" s="153">
        <f t="shared" ca="1" si="5"/>
        <v>3.346431496823038E-4</v>
      </c>
      <c r="L26" s="196">
        <f t="shared" ca="1" si="1"/>
        <v>1.158000194752767E-2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2.0334261374606788E-3</v>
      </c>
      <c r="G27" s="154">
        <v>4.501392061910181E-2</v>
      </c>
      <c r="H27" s="174">
        <f t="shared" ca="1" si="3"/>
        <v>0.66833688828054327</v>
      </c>
      <c r="I27" s="189">
        <f t="shared" ca="1" si="0"/>
        <v>4.5317020752154893E-2</v>
      </c>
      <c r="J27" s="183">
        <f t="shared" ca="1" si="4"/>
        <v>3.0310013305308303E-4</v>
      </c>
      <c r="K27" s="153">
        <f t="shared" ca="1" si="5"/>
        <v>3.0310013305308303E-4</v>
      </c>
      <c r="L27" s="196">
        <f t="shared" ca="1" si="1"/>
        <v>6.7334755312218122E-3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2.4035096865537473E-3</v>
      </c>
      <c r="G28" s="154">
        <v>-0.10052645298306206</v>
      </c>
      <c r="H28" s="174">
        <f t="shared" ca="1" si="3"/>
        <v>0.90458164023081022</v>
      </c>
      <c r="I28" s="189">
        <f t="shared" ca="1" si="0"/>
        <v>-0.10215329927244098</v>
      </c>
      <c r="J28" s="183">
        <f t="shared" ca="1" si="4"/>
        <v>-1.626846289378911E-3</v>
      </c>
      <c r="K28" s="153">
        <f t="shared" ca="1" si="5"/>
        <v>1.626846289378911E-3</v>
      </c>
      <c r="L28" s="196">
        <f t="shared" ca="1" si="1"/>
        <v>1.6183265609232448E-2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1.8151970352922736E-3</v>
      </c>
      <c r="G29" s="154">
        <v>-1.227955529384106E-2</v>
      </c>
      <c r="H29" s="174">
        <f t="shared" ca="1" si="3"/>
        <v>0.47540575159120479</v>
      </c>
      <c r="I29" s="189">
        <f t="shared" ca="1" si="0"/>
        <v>-1.2267475036511209E-2</v>
      </c>
      <c r="J29" s="183">
        <f t="shared" ca="1" si="4"/>
        <v>1.2080257329851254E-5</v>
      </c>
      <c r="K29" s="153">
        <f t="shared" ca="1" si="5"/>
        <v>1.2080257329851254E-5</v>
      </c>
      <c r="L29" s="196">
        <f t="shared" ca="1" si="1"/>
        <v>9.8376993635186736E-4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1.8647071032031875E-3</v>
      </c>
      <c r="G30" s="154">
        <v>-1.9706065480478152E-2</v>
      </c>
      <c r="H30" s="174">
        <f t="shared" ca="1" si="3"/>
        <v>0.31853893223983465</v>
      </c>
      <c r="I30" s="189">
        <f t="shared" ca="1" si="0"/>
        <v>-1.9563030133140581E-2</v>
      </c>
      <c r="J30" s="183">
        <f t="shared" ca="1" si="4"/>
        <v>1.4303534733757159E-4</v>
      </c>
      <c r="K30" s="153">
        <f t="shared" ca="1" si="5"/>
        <v>1.4303534733757159E-4</v>
      </c>
      <c r="L30" s="196">
        <f t="shared" ca="1" si="1"/>
        <v>7.2584427104065907E-3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1.8167624950774152E-3</v>
      </c>
      <c r="G31" s="154">
        <v>1.2514374261612282E-2</v>
      </c>
      <c r="H31" s="174">
        <f t="shared" ca="1" si="3"/>
        <v>0.82179329207733065</v>
      </c>
      <c r="I31" s="189">
        <f t="shared" ca="1" si="0"/>
        <v>1.2675455929289564E-2</v>
      </c>
      <c r="J31" s="183">
        <f t="shared" ca="1" si="4"/>
        <v>1.6108166767728194E-4</v>
      </c>
      <c r="K31" s="153">
        <f t="shared" ca="1" si="5"/>
        <v>1.6108166767728194E-4</v>
      </c>
      <c r="L31" s="196">
        <f t="shared" ca="1" si="1"/>
        <v>1.2871731683093284E-2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1.8303621987304272E-3</v>
      </c>
      <c r="G32" s="154">
        <v>1.4554329809564059E-2</v>
      </c>
      <c r="H32" s="174">
        <f t="shared" ca="1" si="3"/>
        <v>0.59305725365185757</v>
      </c>
      <c r="I32" s="189">
        <f t="shared" ca="1" si="0"/>
        <v>1.4608505247996915E-2</v>
      </c>
      <c r="J32" s="183">
        <f t="shared" ca="1" si="4"/>
        <v>5.4175438432856049E-5</v>
      </c>
      <c r="K32" s="153">
        <f t="shared" ca="1" si="5"/>
        <v>5.4175438432856049E-5</v>
      </c>
      <c r="L32" s="196">
        <f t="shared" ca="1" si="1"/>
        <v>3.7222901460743211E-3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2.0636796850924469E-3</v>
      </c>
      <c r="G33" s="154">
        <v>4.9551952763867035E-2</v>
      </c>
      <c r="H33" s="174">
        <f t="shared" ca="1" si="3"/>
        <v>0.19451779679347281</v>
      </c>
      <c r="I33" s="189">
        <f t="shared" ca="1" si="0"/>
        <v>4.8946463175727359E-2</v>
      </c>
      <c r="J33" s="183">
        <f t="shared" ca="1" si="4"/>
        <v>-6.0548958813967657E-4</v>
      </c>
      <c r="K33" s="153">
        <f t="shared" ca="1" si="5"/>
        <v>6.0548958813967657E-4</v>
      </c>
      <c r="L33" s="196">
        <f t="shared" ca="1" si="1"/>
        <v>1.2219288128261126E-2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2.6709608766352561E-3</v>
      </c>
      <c r="G34" s="154">
        <v>-0.14064413149528843</v>
      </c>
      <c r="H34" s="174">
        <f t="shared" ca="1" si="3"/>
        <v>0.93154240367154317</v>
      </c>
      <c r="I34" s="189">
        <f t="shared" ca="1" si="0"/>
        <v>-0.14307188775799937</v>
      </c>
      <c r="J34" s="183">
        <f t="shared" ca="1" si="4"/>
        <v>-2.4277562627109395E-3</v>
      </c>
      <c r="K34" s="153">
        <f t="shared" ca="1" si="5"/>
        <v>2.4277562627109395E-3</v>
      </c>
      <c r="L34" s="196">
        <f t="shared" ca="1" si="1"/>
        <v>1.7261696146861762E-2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2.6913729856762707E-3</v>
      </c>
      <c r="G35" s="154">
        <v>0.14370594785144064</v>
      </c>
      <c r="H35" s="174">
        <f t="shared" ca="1" si="3"/>
        <v>0.92066237978928578</v>
      </c>
      <c r="I35" s="189">
        <f t="shared" ca="1" si="0"/>
        <v>0.14612401529196314</v>
      </c>
      <c r="J35" s="183">
        <f t="shared" ca="1" si="4"/>
        <v>2.4180674405225033E-3</v>
      </c>
      <c r="K35" s="153">
        <f t="shared" ca="1" si="5"/>
        <v>2.4180674405225033E-3</v>
      </c>
      <c r="L35" s="196">
        <f t="shared" ca="1" si="1"/>
        <v>1.6826495191571589E-2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1.9869947270128338E-3</v>
      </c>
      <c r="G36" s="154">
        <v>3.8049209051925104E-2</v>
      </c>
      <c r="H36" s="174">
        <f t="shared" ca="1" si="3"/>
        <v>0.8878876816642981</v>
      </c>
      <c r="I36" s="189">
        <f t="shared" ca="1" si="0"/>
        <v>3.8639561831457565E-2</v>
      </c>
      <c r="J36" s="183">
        <f t="shared" ca="1" si="4"/>
        <v>5.9035277953246174E-4</v>
      </c>
      <c r="K36" s="153">
        <f t="shared" ca="1" si="5"/>
        <v>5.9035277953246174E-4</v>
      </c>
      <c r="L36" s="196">
        <f t="shared" ca="1" si="1"/>
        <v>1.5515507266572017E-2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1.9386545563436833E-3</v>
      </c>
      <c r="G37" s="154">
        <v>3.0798183451552497E-2</v>
      </c>
      <c r="H37" s="174">
        <f t="shared" ca="1" si="3"/>
        <v>0.70489225135121691</v>
      </c>
      <c r="I37" s="189">
        <f t="shared" ca="1" si="0"/>
        <v>3.1050595817349154E-2</v>
      </c>
      <c r="J37" s="183">
        <f t="shared" ca="1" si="4"/>
        <v>2.5241236579665732E-4</v>
      </c>
      <c r="K37" s="153">
        <f t="shared" ca="1" si="5"/>
        <v>2.5241236579665732E-4</v>
      </c>
      <c r="L37" s="196">
        <f t="shared" ca="1" si="1"/>
        <v>8.1956900540487414E-3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1.7647358351724942E-3</v>
      </c>
      <c r="G38" s="154">
        <v>4.7103752758741457E-3</v>
      </c>
      <c r="H38" s="174">
        <f t="shared" ca="1" si="3"/>
        <v>0.16352485880719159</v>
      </c>
      <c r="I38" s="189">
        <f t="shared" ca="1" si="0"/>
        <v>4.6469783084333114E-3</v>
      </c>
      <c r="J38" s="183">
        <f t="shared" ca="1" si="4"/>
        <v>-6.3396967440834326E-5</v>
      </c>
      <c r="K38" s="153">
        <f t="shared" ca="1" si="5"/>
        <v>6.3396967440834326E-5</v>
      </c>
      <c r="L38" s="196">
        <f t="shared" ca="1" si="1"/>
        <v>1.345900564771226E-2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1.7471136274580538E-3</v>
      </c>
      <c r="G39" s="154">
        <v>-2.0670441187080613E-3</v>
      </c>
      <c r="H39" s="174">
        <f t="shared" ca="1" si="3"/>
        <v>0.25810828945520903</v>
      </c>
      <c r="I39" s="189">
        <f t="shared" ca="1" si="0"/>
        <v>-2.0470440852022273E-3</v>
      </c>
      <c r="J39" s="183">
        <f t="shared" ca="1" si="4"/>
        <v>2.000003350583401E-5</v>
      </c>
      <c r="K39" s="153">
        <f t="shared" ca="1" si="5"/>
        <v>2.000003350583401E-5</v>
      </c>
      <c r="L39" s="196">
        <f t="shared" ca="1" si="1"/>
        <v>9.6756684217917804E-3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1.9729184058016728E-3</v>
      </c>
      <c r="G40" s="154">
        <v>-3.5937760870250912E-2</v>
      </c>
      <c r="H40" s="174">
        <f t="shared" ca="1" si="3"/>
        <v>0.81581437675150714</v>
      </c>
      <c r="I40" s="189">
        <f t="shared" ca="1" si="0"/>
        <v>-3.6391747332294229E-2</v>
      </c>
      <c r="J40" s="183">
        <f t="shared" ca="1" si="4"/>
        <v>-4.5398646204331677E-4</v>
      </c>
      <c r="K40" s="153">
        <f t="shared" ca="1" si="5"/>
        <v>4.5398646204331677E-4</v>
      </c>
      <c r="L40" s="196">
        <f t="shared" ca="1" si="1"/>
        <v>1.2632575070060204E-2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2.1599265138283162E-3</v>
      </c>
      <c r="G41" s="154">
        <v>6.3988977074247444E-2</v>
      </c>
      <c r="H41" s="174">
        <f t="shared" ca="1" si="3"/>
        <v>0.77034699454676214</v>
      </c>
      <c r="I41" s="189">
        <f t="shared" ca="1" si="0"/>
        <v>6.4680946179693222E-2</v>
      </c>
      <c r="J41" s="183">
        <f t="shared" ca="1" si="4"/>
        <v>6.9196910544577772E-4</v>
      </c>
      <c r="K41" s="153">
        <f t="shared" ca="1" si="5"/>
        <v>6.9196910544577772E-4</v>
      </c>
      <c r="L41" s="196">
        <f t="shared" ca="1" si="1"/>
        <v>1.0813879781870475E-2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1.9539996412163076E-3</v>
      </c>
      <c r="G42" s="154">
        <v>-3.309994618244616E-2</v>
      </c>
      <c r="H42" s="174">
        <f t="shared" ca="1" si="3"/>
        <v>0.57027913767275407</v>
      </c>
      <c r="I42" s="189">
        <f t="shared" ca="1" si="0"/>
        <v>-3.3192995609434832E-2</v>
      </c>
      <c r="J42" s="183">
        <f t="shared" ca="1" si="4"/>
        <v>-9.3049426988671413E-5</v>
      </c>
      <c r="K42" s="153">
        <f t="shared" ca="1" si="5"/>
        <v>9.3049426988671413E-5</v>
      </c>
      <c r="L42" s="196">
        <f t="shared" ca="1" si="1"/>
        <v>2.8111655069100435E-3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2.0851056472839381E-3</v>
      </c>
      <c r="G43" s="177">
        <v>-5.276584709259069E-2</v>
      </c>
      <c r="H43" s="178">
        <f t="shared" ca="1" si="3"/>
        <v>0.97275588095641785</v>
      </c>
      <c r="I43" s="194">
        <f t="shared" ca="1" si="0"/>
        <v>-5.376366167365746E-2</v>
      </c>
      <c r="J43" s="187">
        <f t="shared" ca="1" si="4"/>
        <v>-9.9781458106677073E-4</v>
      </c>
      <c r="K43" s="184">
        <f t="shared" ca="1" si="5"/>
        <v>9.9781458106677073E-4</v>
      </c>
      <c r="L43" s="197">
        <f t="shared" ca="1" si="1"/>
        <v>1.8910235238256651E-2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18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4"/>
  <sheetViews>
    <sheetView workbookViewId="0">
      <selection activeCell="A35" sqref="A35"/>
    </sheetView>
  </sheetViews>
  <sheetFormatPr defaultRowHeight="12.75" x14ac:dyDescent="0.2"/>
  <cols>
    <col min="1" max="1" width="7.42578125" bestFit="1" customWidth="1"/>
    <col min="3" max="3" width="5.140625" bestFit="1" customWidth="1"/>
    <col min="4" max="4" width="11.28515625" bestFit="1" customWidth="1"/>
    <col min="5" max="5" width="12.85546875" bestFit="1" customWidth="1"/>
    <col min="6" max="11" width="9.28515625" bestFit="1" customWidth="1"/>
    <col min="12" max="12" width="6.85546875" bestFit="1" customWidth="1"/>
    <col min="13" max="13" width="6.5703125" bestFit="1" customWidth="1"/>
    <col min="14" max="14" width="11.28515625" bestFit="1" customWidth="1"/>
    <col min="15" max="16" width="9.140625" hidden="1" customWidth="1"/>
    <col min="17" max="19" width="9.28515625" hidden="1" customWidth="1"/>
    <col min="20" max="21" width="9.28515625" bestFit="1" customWidth="1"/>
  </cols>
  <sheetData>
    <row r="1" spans="1:38" x14ac:dyDescent="0.2">
      <c r="G1">
        <v>-3</v>
      </c>
      <c r="H1">
        <v>-2</v>
      </c>
      <c r="I1">
        <v>1</v>
      </c>
      <c r="J1">
        <v>2</v>
      </c>
      <c r="K1">
        <v>3</v>
      </c>
    </row>
    <row r="2" spans="1:38" x14ac:dyDescent="0.2">
      <c r="A2" t="s">
        <v>698</v>
      </c>
      <c r="B2">
        <f>0.004/3</f>
        <v>1.3333333333333333E-3</v>
      </c>
      <c r="F2" s="65">
        <f>K2</f>
        <v>2.1450000000000067</v>
      </c>
      <c r="G2" s="67">
        <f>(95.44-H2*2)/2</f>
        <v>13.589999999999996</v>
      </c>
      <c r="H2" s="63">
        <v>34.130000000000003</v>
      </c>
      <c r="I2" s="69">
        <f>H2</f>
        <v>34.130000000000003</v>
      </c>
      <c r="J2" s="70">
        <f>G2</f>
        <v>13.589999999999996</v>
      </c>
      <c r="K2" s="71">
        <f>(99.73-G2-H2*2-J2)/2</f>
        <v>2.1450000000000067</v>
      </c>
    </row>
    <row r="3" spans="1:38" x14ac:dyDescent="0.2">
      <c r="A3" t="s">
        <v>699</v>
      </c>
      <c r="B3" s="54">
        <v>0.5</v>
      </c>
      <c r="E3">
        <v>0</v>
      </c>
      <c r="F3" s="67">
        <f>G3-F2/100</f>
        <v>1.3499999999999207E-3</v>
      </c>
      <c r="G3" s="67">
        <f>H3-G2/100</f>
        <v>2.2799999999999987E-2</v>
      </c>
      <c r="H3" s="64">
        <f>B3-H2/100</f>
        <v>0.15869999999999995</v>
      </c>
      <c r="I3" s="66">
        <f>B3+I2/100</f>
        <v>0.84130000000000005</v>
      </c>
      <c r="J3" s="70">
        <f>I3+J2/100</f>
        <v>0.97720000000000007</v>
      </c>
      <c r="K3" s="72">
        <f>J3+K2/100</f>
        <v>0.99865000000000015</v>
      </c>
      <c r="L3">
        <v>1</v>
      </c>
      <c r="X3" s="201" t="s">
        <v>714</v>
      </c>
      <c r="Y3" s="201"/>
      <c r="Z3" s="201"/>
      <c r="AA3" s="201"/>
      <c r="AB3" s="201"/>
      <c r="AC3" s="201"/>
      <c r="AD3" s="201"/>
      <c r="AF3" s="201" t="s">
        <v>717</v>
      </c>
      <c r="AG3" s="201"/>
      <c r="AH3" s="201"/>
      <c r="AI3" s="201"/>
      <c r="AJ3" s="201"/>
      <c r="AK3" s="201"/>
      <c r="AL3" s="201"/>
    </row>
    <row r="4" spans="1:38" x14ac:dyDescent="0.2">
      <c r="A4" s="55" t="s">
        <v>671</v>
      </c>
      <c r="B4" s="55" t="s">
        <v>672</v>
      </c>
      <c r="C4" s="55" t="s">
        <v>673</v>
      </c>
      <c r="D4" s="55" t="s">
        <v>698</v>
      </c>
      <c r="E4" s="55" t="s">
        <v>667</v>
      </c>
      <c r="F4" s="55" t="s">
        <v>700</v>
      </c>
      <c r="G4" s="55" t="s">
        <v>702</v>
      </c>
      <c r="H4" s="55" t="s">
        <v>703</v>
      </c>
      <c r="I4" s="55" t="s">
        <v>704</v>
      </c>
      <c r="J4" s="55" t="s">
        <v>701</v>
      </c>
      <c r="K4" s="55" t="s">
        <v>705</v>
      </c>
      <c r="L4" s="59" t="s">
        <v>706</v>
      </c>
      <c r="M4" s="60" t="s">
        <v>707</v>
      </c>
      <c r="N4" s="55" t="s">
        <v>708</v>
      </c>
      <c r="O4">
        <v>-3</v>
      </c>
      <c r="P4">
        <v>-2</v>
      </c>
      <c r="Q4">
        <v>1</v>
      </c>
      <c r="R4">
        <v>2</v>
      </c>
      <c r="S4">
        <v>3</v>
      </c>
      <c r="T4" s="55" t="s">
        <v>668</v>
      </c>
      <c r="U4" t="s">
        <v>709</v>
      </c>
      <c r="V4" t="s">
        <v>713</v>
      </c>
      <c r="X4" s="55" t="s">
        <v>671</v>
      </c>
      <c r="Y4" s="55" t="s">
        <v>672</v>
      </c>
      <c r="Z4" s="55" t="s">
        <v>673</v>
      </c>
      <c r="AA4" s="55" t="s">
        <v>667</v>
      </c>
      <c r="AB4" s="55" t="s">
        <v>668</v>
      </c>
      <c r="AC4" t="s">
        <v>709</v>
      </c>
      <c r="AD4" t="s">
        <v>713</v>
      </c>
      <c r="AF4" s="76" t="s">
        <v>671</v>
      </c>
      <c r="AG4" s="76" t="s">
        <v>672</v>
      </c>
      <c r="AH4" s="76" t="s">
        <v>673</v>
      </c>
      <c r="AI4" s="55" t="s">
        <v>667</v>
      </c>
      <c r="AJ4" s="55" t="s">
        <v>668</v>
      </c>
      <c r="AK4" t="s">
        <v>709</v>
      </c>
      <c r="AL4" t="s">
        <v>713</v>
      </c>
    </row>
    <row r="5" spans="1:38" x14ac:dyDescent="0.2">
      <c r="A5" s="56" t="s">
        <v>677</v>
      </c>
      <c r="B5" s="56" t="s">
        <v>678</v>
      </c>
      <c r="C5" s="56" t="s">
        <v>692</v>
      </c>
      <c r="D5" s="57">
        <f>IF(C5="03",(0.01*PI()/180)/3,(E5*0.01)/3)</f>
        <v>5.8177641733144322E-5</v>
      </c>
      <c r="E5" s="58">
        <v>0</v>
      </c>
      <c r="F5" s="58">
        <f>E5-3*D5</f>
        <v>-1.7453292519943296E-4</v>
      </c>
      <c r="G5" s="58">
        <f>E5-2*D5</f>
        <v>-1.1635528346628864E-4</v>
      </c>
      <c r="H5" s="58">
        <f>E5-D5</f>
        <v>-5.8177641733144322E-5</v>
      </c>
      <c r="I5" s="58">
        <f>E5+D5</f>
        <v>5.8177641733144322E-5</v>
      </c>
      <c r="J5" s="58">
        <f>E5+2*D5</f>
        <v>1.1635528346628864E-4</v>
      </c>
      <c r="K5" s="58">
        <f>E5+3*D5</f>
        <v>1.7453292519943296E-4</v>
      </c>
      <c r="L5" s="62">
        <f ca="1">RAND()</f>
        <v>0.21819277143050564</v>
      </c>
      <c r="M5" s="61">
        <v>0.42690528299674702</v>
      </c>
      <c r="N5">
        <f t="shared" ref="N5:N36" si="0">IF(M5&lt;$G$3,-3,IF(M5&lt;$H$3,-2,IF(M5&lt;$J$3,1,IF(M5&lt;$K$3,2,IF(M5&lt;1,3)))))</f>
        <v>1</v>
      </c>
      <c r="O5" s="68">
        <f>(((G5-F5)/($G$3-$F$3))*($M5-$F$3))+(F5)</f>
        <v>9.7967699516567303E-4</v>
      </c>
      <c r="P5" s="68">
        <f>(((H5-G5)/($H$3-$G$3))*($M5-$G$3))+(G5)</f>
        <v>5.6638773757078939E-5</v>
      </c>
      <c r="Q5" s="68">
        <f>(((I5-H5)/($I$3-$H$3))*($M5-$H$3))+(H5)</f>
        <v>-1.2459649160271975E-5</v>
      </c>
      <c r="R5" s="68">
        <f>(((J5-I5)/($J$3-$I$3))*($M5-$I$3))+(I5)</f>
        <v>-1.1922123524936472E-4</v>
      </c>
      <c r="S5" s="68">
        <f>(((K5-J5)/($K$3-$J$3))*($M5-$J$3))+(J5)</f>
        <v>-1.3761784644804331E-3</v>
      </c>
      <c r="T5" s="68">
        <f>IF(N5=-3,O5,IF(N5=-2,P5,IF(N5=1,Q5,IF(N5=2,R5,S5))))</f>
        <v>-1.2459649160271975E-5</v>
      </c>
      <c r="U5" s="68">
        <f>ABS(T5-E5)</f>
        <v>1.2459649160271975E-5</v>
      </c>
      <c r="V5" s="32">
        <v>0</v>
      </c>
      <c r="X5" s="56" t="s">
        <v>677</v>
      </c>
      <c r="Y5" s="56" t="s">
        <v>678</v>
      </c>
      <c r="Z5" s="56" t="s">
        <v>692</v>
      </c>
      <c r="AA5" s="68">
        <v>0</v>
      </c>
      <c r="AB5" s="68">
        <v>-2.0000000000000002E-5</v>
      </c>
      <c r="AC5" s="68">
        <f>ABS(AB5-AA5)</f>
        <v>2.0000000000000002E-5</v>
      </c>
      <c r="AD5" s="32">
        <v>0</v>
      </c>
      <c r="AF5" s="77" t="s">
        <v>677</v>
      </c>
      <c r="AG5" s="77" t="s">
        <v>678</v>
      </c>
      <c r="AH5" s="77" t="s">
        <v>692</v>
      </c>
      <c r="AI5" s="68">
        <v>0</v>
      </c>
      <c r="AJ5" s="68">
        <v>-2.0000000000000002E-5</v>
      </c>
      <c r="AK5" s="68">
        <f>ABS(AJ5-AI5)</f>
        <v>2.0000000000000002E-5</v>
      </c>
      <c r="AL5" s="32">
        <v>0</v>
      </c>
    </row>
    <row r="6" spans="1:38" x14ac:dyDescent="0.2">
      <c r="A6" s="56" t="s">
        <v>677</v>
      </c>
      <c r="B6" s="56" t="s">
        <v>678</v>
      </c>
      <c r="C6" s="56" t="s">
        <v>693</v>
      </c>
      <c r="D6" s="57">
        <f t="shared" ref="D6:D69" si="1">IF(C6="03",(0.01*PI()/180)/3,(E6*0.01)/3)</f>
        <v>3.5333333333333332E-3</v>
      </c>
      <c r="E6" s="58">
        <v>1.06</v>
      </c>
      <c r="F6" s="58">
        <f t="shared" ref="F6:F69" si="2">E6-3*D6</f>
        <v>1.0494000000000001</v>
      </c>
      <c r="G6" s="58">
        <f t="shared" ref="G6:G69" si="3">E6-2*D6</f>
        <v>1.0529333333333333</v>
      </c>
      <c r="H6" s="58">
        <f t="shared" ref="H6:H69" si="4">E6-D6</f>
        <v>1.0564666666666667</v>
      </c>
      <c r="I6" s="58">
        <f t="shared" ref="I6:I69" si="5">E6+D6</f>
        <v>1.0635333333333334</v>
      </c>
      <c r="J6" s="58">
        <f t="shared" ref="J6:J69" si="6">E6+2*D6</f>
        <v>1.0670666666666668</v>
      </c>
      <c r="K6" s="58">
        <f t="shared" ref="K6:K69" si="7">E6+3*D6</f>
        <v>1.0706</v>
      </c>
      <c r="L6" s="62">
        <f t="shared" ref="L6:L69" ca="1" si="8">RAND()</f>
        <v>0.89346786970861503</v>
      </c>
      <c r="M6" s="61">
        <v>0.8583962515921717</v>
      </c>
      <c r="N6">
        <f t="shared" si="0"/>
        <v>1</v>
      </c>
      <c r="O6" s="68">
        <f t="shared" ref="O6:O69" si="9">(((G6-F6)/($G$3-$F$3))*($M6-$F$3))+(F6)</f>
        <v>1.1905762279234899</v>
      </c>
      <c r="P6" s="68">
        <f t="shared" ref="P6:P69" si="10">(((H6-G6)/($H$3-$G$3))*($M6-$G$3))+(G6)</f>
        <v>1.074658425967322</v>
      </c>
      <c r="Q6" s="68">
        <f>(((I6-H6)/($I$3-$H$3))*($M6-$H$3))+(H6)</f>
        <v>1.0637103235344048</v>
      </c>
      <c r="R6" s="68">
        <f t="shared" ref="R6:R69" si="11">(((J6-I6)/($J$3-$I$3))*($M6-$I$3))+(I6)</f>
        <v>1.0639778274880478</v>
      </c>
      <c r="S6" s="68">
        <f t="shared" ref="S6:S69" si="12">(((K6-J6)/($K$3-$J$3))*($M6-$J$3))+(J6)</f>
        <v>1.0474968184440885</v>
      </c>
      <c r="T6" s="68">
        <f>IF(N6=-3,O6,IF(N6=-2,P6,IF(N6=1,Q6,IF(N6=2,R6,S6))))</f>
        <v>1.0637103235344048</v>
      </c>
      <c r="U6" s="68">
        <f t="shared" ref="U6:U69" si="13">ABS(T6-E6)</f>
        <v>3.7103235344047025E-3</v>
      </c>
      <c r="V6" s="32">
        <f>ABS(U6/E6)</f>
        <v>3.5003052211365114E-3</v>
      </c>
      <c r="X6" s="56" t="s">
        <v>677</v>
      </c>
      <c r="Y6" s="56" t="s">
        <v>678</v>
      </c>
      <c r="Z6" s="56" t="s">
        <v>693</v>
      </c>
      <c r="AA6" s="68">
        <v>1.06</v>
      </c>
      <c r="AB6" s="68">
        <v>1.05948</v>
      </c>
      <c r="AC6" s="68">
        <f t="shared" ref="AC6:AC69" si="14">ABS(AB6-AA6)</f>
        <v>5.2000000000007596E-4</v>
      </c>
      <c r="AD6" s="32">
        <f t="shared" ref="AD6:AD69" si="15">ABS(AC6/AA6)</f>
        <v>4.9056603773592073E-4</v>
      </c>
      <c r="AF6" s="77" t="s">
        <v>677</v>
      </c>
      <c r="AG6" s="77" t="s">
        <v>678</v>
      </c>
      <c r="AH6" s="77" t="s">
        <v>693</v>
      </c>
      <c r="AI6" s="68">
        <v>1.06</v>
      </c>
      <c r="AJ6" s="68">
        <v>1.05559</v>
      </c>
      <c r="AK6" s="68">
        <f t="shared" ref="AK6:AK69" si="16">ABS(AJ6-AI6)</f>
        <v>4.410000000000025E-3</v>
      </c>
      <c r="AL6" s="32">
        <f t="shared" ref="AL6:AL69" si="17">ABS(AK6/AI6)</f>
        <v>4.1603773584905895E-3</v>
      </c>
    </row>
    <row r="7" spans="1:38" x14ac:dyDescent="0.2">
      <c r="A7" s="56" t="s">
        <v>678</v>
      </c>
      <c r="B7" s="56" t="s">
        <v>679</v>
      </c>
      <c r="C7" s="56" t="s">
        <v>694</v>
      </c>
      <c r="D7" s="57">
        <f t="shared" si="1"/>
        <v>4.9309666666666665E-3</v>
      </c>
      <c r="E7" s="58">
        <v>1.47929</v>
      </c>
      <c r="F7" s="58">
        <f t="shared" si="2"/>
        <v>1.4644971</v>
      </c>
      <c r="G7" s="58">
        <f t="shared" si="3"/>
        <v>1.4694280666666666</v>
      </c>
      <c r="H7" s="58">
        <f t="shared" si="4"/>
        <v>1.4743590333333334</v>
      </c>
      <c r="I7" s="58">
        <f t="shared" si="5"/>
        <v>1.4842209666666666</v>
      </c>
      <c r="J7" s="58">
        <f t="shared" si="6"/>
        <v>1.4891519333333334</v>
      </c>
      <c r="K7" s="58">
        <f t="shared" si="7"/>
        <v>1.4940829</v>
      </c>
      <c r="L7" s="62">
        <f t="shared" ca="1" si="8"/>
        <v>0.37588842404862832</v>
      </c>
      <c r="M7" s="61">
        <v>0.52091388671826167</v>
      </c>
      <c r="N7">
        <f t="shared" si="0"/>
        <v>1</v>
      </c>
      <c r="O7" s="68">
        <f t="shared" si="9"/>
        <v>1.5839354313105585</v>
      </c>
      <c r="P7" s="68">
        <f t="shared" si="10"/>
        <v>1.4875015248830874</v>
      </c>
      <c r="Q7" s="68">
        <f t="shared" ref="Q7:Q69" si="18">(((I7-H7)/($I$3-$H$3))*($M7-$H$3))+(H7)</f>
        <v>1.4795921555179554</v>
      </c>
      <c r="R7" s="68">
        <f t="shared" si="11"/>
        <v>1.4725961451430816</v>
      </c>
      <c r="S7" s="68">
        <f t="shared" si="12"/>
        <v>1.3842600165475478</v>
      </c>
      <c r="T7" s="68">
        <f t="shared" ref="T7:T69" si="19">IF(N7=-3,O7,IF(N7=-2,P7,IF(N7=1,Q7,IF(N7=2,R7,S7))))</f>
        <v>1.4795921555179554</v>
      </c>
      <c r="U7" s="68">
        <f t="shared" si="13"/>
        <v>3.0215551795542694E-4</v>
      </c>
      <c r="V7" s="32">
        <f t="shared" ref="V7:V70" si="20">ABS(U7/E7)</f>
        <v>2.0425712196758374E-4</v>
      </c>
      <c r="X7" s="56" t="s">
        <v>678</v>
      </c>
      <c r="Y7" s="56" t="s">
        <v>679</v>
      </c>
      <c r="Z7" s="56" t="s">
        <v>694</v>
      </c>
      <c r="AA7" s="68">
        <v>1.47929</v>
      </c>
      <c r="AB7" s="68">
        <v>1.4767999999999999</v>
      </c>
      <c r="AC7" s="68">
        <f t="shared" si="14"/>
        <v>2.4900000000001032E-3</v>
      </c>
      <c r="AD7" s="32">
        <f t="shared" si="15"/>
        <v>1.6832399326704725E-3</v>
      </c>
      <c r="AF7" s="77" t="s">
        <v>678</v>
      </c>
      <c r="AG7" s="77" t="s">
        <v>679</v>
      </c>
      <c r="AH7" s="77" t="s">
        <v>694</v>
      </c>
      <c r="AI7" s="68">
        <v>1.47929</v>
      </c>
      <c r="AJ7" s="68">
        <v>1.48322</v>
      </c>
      <c r="AK7" s="68">
        <f t="shared" si="16"/>
        <v>3.9299999999999891E-3</v>
      </c>
      <c r="AL7" s="32">
        <f t="shared" si="17"/>
        <v>2.6566798937327969E-3</v>
      </c>
    </row>
    <row r="8" spans="1:38" x14ac:dyDescent="0.2">
      <c r="A8" s="56" t="s">
        <v>678</v>
      </c>
      <c r="B8" s="56" t="s">
        <v>680</v>
      </c>
      <c r="C8" s="56" t="s">
        <v>694</v>
      </c>
      <c r="D8" s="57">
        <f t="shared" si="1"/>
        <v>2.3729333333333334E-3</v>
      </c>
      <c r="E8" s="58">
        <v>0.71187999999999996</v>
      </c>
      <c r="F8" s="58">
        <f t="shared" si="2"/>
        <v>0.70476119999999998</v>
      </c>
      <c r="G8" s="58">
        <f t="shared" si="3"/>
        <v>0.7071341333333333</v>
      </c>
      <c r="H8" s="58">
        <f t="shared" si="4"/>
        <v>0.70950706666666663</v>
      </c>
      <c r="I8" s="58">
        <f t="shared" si="5"/>
        <v>0.71425293333333328</v>
      </c>
      <c r="J8" s="58">
        <f t="shared" si="6"/>
        <v>0.71662586666666661</v>
      </c>
      <c r="K8" s="58">
        <f t="shared" si="7"/>
        <v>0.71899879999999994</v>
      </c>
      <c r="L8" s="62">
        <f t="shared" ca="1" si="8"/>
        <v>0.625601657670948</v>
      </c>
      <c r="M8" s="61">
        <v>0.10660846004781188</v>
      </c>
      <c r="N8">
        <f t="shared" si="0"/>
        <v>-2</v>
      </c>
      <c r="O8" s="68">
        <f t="shared" si="9"/>
        <v>0.71640555004488515</v>
      </c>
      <c r="P8" s="68">
        <f t="shared" si="10"/>
        <v>0.70859750263769528</v>
      </c>
      <c r="Q8" s="68">
        <f t="shared" si="18"/>
        <v>0.70914489335422237</v>
      </c>
      <c r="R8" s="68">
        <f t="shared" si="11"/>
        <v>0.70142457391559565</v>
      </c>
      <c r="S8" s="68">
        <f t="shared" si="12"/>
        <v>0.62031557832771411</v>
      </c>
      <c r="T8" s="68">
        <f t="shared" si="19"/>
        <v>0.70859750263769528</v>
      </c>
      <c r="U8" s="68">
        <f t="shared" si="13"/>
        <v>3.2824973623046816E-3</v>
      </c>
      <c r="V8" s="32">
        <f t="shared" si="20"/>
        <v>4.6110262436150498E-3</v>
      </c>
      <c r="X8" s="56" t="s">
        <v>678</v>
      </c>
      <c r="Y8" s="56" t="s">
        <v>680</v>
      </c>
      <c r="Z8" s="56" t="s">
        <v>694</v>
      </c>
      <c r="AA8" s="68">
        <v>0.71189000000000002</v>
      </c>
      <c r="AB8" s="68">
        <v>0.70887</v>
      </c>
      <c r="AC8" s="68">
        <f t="shared" si="14"/>
        <v>3.0200000000000227E-3</v>
      </c>
      <c r="AD8" s="32">
        <f t="shared" si="15"/>
        <v>4.2422284341682315E-3</v>
      </c>
      <c r="AF8" s="77" t="s">
        <v>678</v>
      </c>
      <c r="AG8" s="77" t="s">
        <v>680</v>
      </c>
      <c r="AH8" s="77" t="s">
        <v>694</v>
      </c>
      <c r="AI8" s="68">
        <v>0.71187999999999996</v>
      </c>
      <c r="AJ8" s="68">
        <v>0.71562999999999999</v>
      </c>
      <c r="AK8" s="68">
        <f t="shared" si="16"/>
        <v>3.7500000000000311E-3</v>
      </c>
      <c r="AL8" s="32">
        <f t="shared" si="17"/>
        <v>5.2677417542282851E-3</v>
      </c>
    </row>
    <row r="9" spans="1:38" x14ac:dyDescent="0.2">
      <c r="A9" s="56" t="s">
        <v>678</v>
      </c>
      <c r="B9" s="56" t="s">
        <v>679</v>
      </c>
      <c r="C9" s="56" t="s">
        <v>695</v>
      </c>
      <c r="D9" s="57">
        <f t="shared" si="1"/>
        <v>6.4106666666666667E-4</v>
      </c>
      <c r="E9" s="58">
        <v>0.19231999999999999</v>
      </c>
      <c r="F9" s="58">
        <f t="shared" si="2"/>
        <v>0.19039679999999998</v>
      </c>
      <c r="G9" s="58">
        <f t="shared" si="3"/>
        <v>0.19103786666666667</v>
      </c>
      <c r="H9" s="58">
        <f t="shared" si="4"/>
        <v>0.19167893333333333</v>
      </c>
      <c r="I9" s="58">
        <f t="shared" si="5"/>
        <v>0.19296106666666665</v>
      </c>
      <c r="J9" s="58">
        <f t="shared" si="6"/>
        <v>0.19360213333333331</v>
      </c>
      <c r="K9" s="58">
        <f t="shared" si="7"/>
        <v>0.1942432</v>
      </c>
      <c r="L9" s="62">
        <f t="shared" ca="1" si="8"/>
        <v>0.67833738517157294</v>
      </c>
      <c r="M9" s="61">
        <v>0.2130131295604889</v>
      </c>
      <c r="N9">
        <f t="shared" si="0"/>
        <v>1</v>
      </c>
      <c r="O9" s="68">
        <f t="shared" si="9"/>
        <v>0.19672268237405974</v>
      </c>
      <c r="P9" s="68">
        <f t="shared" si="10"/>
        <v>0.19193513890304323</v>
      </c>
      <c r="Q9" s="68">
        <f t="shared" si="18"/>
        <v>0.19178095014236812</v>
      </c>
      <c r="R9" s="68">
        <f t="shared" si="11"/>
        <v>0.18999731560159611</v>
      </c>
      <c r="S9" s="68">
        <f t="shared" si="12"/>
        <v>0.17076321819379461</v>
      </c>
      <c r="T9" s="68">
        <f t="shared" si="19"/>
        <v>0.19178095014236812</v>
      </c>
      <c r="U9" s="68">
        <f t="shared" si="13"/>
        <v>5.3904985763186808E-4</v>
      </c>
      <c r="V9" s="32">
        <f t="shared" si="20"/>
        <v>2.8028798753736901E-3</v>
      </c>
      <c r="X9" s="56" t="s">
        <v>678</v>
      </c>
      <c r="Y9" s="56" t="s">
        <v>680</v>
      </c>
      <c r="Z9" s="56" t="s">
        <v>695</v>
      </c>
      <c r="AA9" s="68">
        <v>-3.4279999999999998E-2</v>
      </c>
      <c r="AB9" s="68">
        <v>-3.4209999999999997E-2</v>
      </c>
      <c r="AC9" s="68">
        <f t="shared" si="14"/>
        <v>7.0000000000000617E-5</v>
      </c>
      <c r="AD9" s="32">
        <f t="shared" si="15"/>
        <v>2.0420070011668793E-3</v>
      </c>
      <c r="AF9" s="77" t="s">
        <v>678</v>
      </c>
      <c r="AG9" s="77" t="s">
        <v>679</v>
      </c>
      <c r="AH9" s="77" t="s">
        <v>695</v>
      </c>
      <c r="AI9" s="68">
        <v>0.19231999999999999</v>
      </c>
      <c r="AJ9" s="68">
        <v>0.19400000000000001</v>
      </c>
      <c r="AK9" s="68">
        <f t="shared" si="16"/>
        <v>1.6800000000000148E-3</v>
      </c>
      <c r="AL9" s="32">
        <f t="shared" si="17"/>
        <v>8.7354409317804433E-3</v>
      </c>
    </row>
    <row r="10" spans="1:38" x14ac:dyDescent="0.2">
      <c r="A10" s="56" t="s">
        <v>678</v>
      </c>
      <c r="B10" s="56" t="s">
        <v>680</v>
      </c>
      <c r="C10" s="56" t="s">
        <v>695</v>
      </c>
      <c r="D10" s="57">
        <f t="shared" si="1"/>
        <v>-1.1426666666666666E-4</v>
      </c>
      <c r="E10" s="58">
        <v>-3.4279999999999998E-2</v>
      </c>
      <c r="F10" s="58">
        <f t="shared" si="2"/>
        <v>-3.3937200000000001E-2</v>
      </c>
      <c r="G10" s="58">
        <f t="shared" si="3"/>
        <v>-3.4051466666666662E-2</v>
      </c>
      <c r="H10" s="58">
        <f t="shared" si="4"/>
        <v>-3.416573333333333E-2</v>
      </c>
      <c r="I10" s="58">
        <f t="shared" si="5"/>
        <v>-3.4394266666666666E-2</v>
      </c>
      <c r="J10" s="58">
        <f t="shared" si="6"/>
        <v>-3.4508533333333334E-2</v>
      </c>
      <c r="K10" s="58">
        <f t="shared" si="7"/>
        <v>-3.4622799999999995E-2</v>
      </c>
      <c r="L10" s="62">
        <f t="shared" ca="1" si="8"/>
        <v>0.9357706121217112</v>
      </c>
      <c r="M10" s="61">
        <v>0.21327241356149473</v>
      </c>
      <c r="N10">
        <f t="shared" si="0"/>
        <v>1</v>
      </c>
      <c r="O10" s="68">
        <f t="shared" si="9"/>
        <v>-3.5066135561287903E-2</v>
      </c>
      <c r="P10" s="68">
        <f t="shared" si="10"/>
        <v>-3.4211618600365166E-2</v>
      </c>
      <c r="Q10" s="68">
        <f t="shared" si="18"/>
        <v>-3.4184004085720164E-2</v>
      </c>
      <c r="R10" s="68">
        <f t="shared" si="11"/>
        <v>-3.3866212075959967E-2</v>
      </c>
      <c r="S10" s="68">
        <f t="shared" si="12"/>
        <v>-3.0439001450954066E-2</v>
      </c>
      <c r="T10" s="68">
        <f t="shared" si="19"/>
        <v>-3.4184004085720164E-2</v>
      </c>
      <c r="U10" s="68">
        <f t="shared" si="13"/>
        <v>9.5995914279833894E-5</v>
      </c>
      <c r="V10" s="32">
        <f t="shared" si="20"/>
        <v>2.8003475577547811E-3</v>
      </c>
      <c r="X10" s="56" t="s">
        <v>678</v>
      </c>
      <c r="Y10" s="56" t="s">
        <v>679</v>
      </c>
      <c r="Z10" s="56" t="s">
        <v>695</v>
      </c>
      <c r="AA10" s="68">
        <v>0.19231999999999999</v>
      </c>
      <c r="AB10" s="68">
        <v>0.19208</v>
      </c>
      <c r="AC10" s="68">
        <f t="shared" si="14"/>
        <v>2.3999999999999022E-4</v>
      </c>
      <c r="AD10" s="32">
        <f t="shared" si="15"/>
        <v>1.2479201331114301E-3</v>
      </c>
      <c r="AF10" s="77" t="s">
        <v>678</v>
      </c>
      <c r="AG10" s="77" t="s">
        <v>680</v>
      </c>
      <c r="AH10" s="77" t="s">
        <v>695</v>
      </c>
      <c r="AI10" s="68">
        <v>-3.4279999999999998E-2</v>
      </c>
      <c r="AJ10" s="68">
        <v>-3.3989999999999999E-2</v>
      </c>
      <c r="AK10" s="68">
        <f t="shared" si="16"/>
        <v>2.8999999999999859E-4</v>
      </c>
      <c r="AL10" s="32">
        <f t="shared" si="17"/>
        <v>8.4597432905483844E-3</v>
      </c>
    </row>
    <row r="11" spans="1:38" x14ac:dyDescent="0.2">
      <c r="A11" s="56" t="s">
        <v>677</v>
      </c>
      <c r="B11" s="56" t="s">
        <v>678</v>
      </c>
      <c r="C11" s="56" t="s">
        <v>696</v>
      </c>
      <c r="D11" s="57">
        <f t="shared" si="1"/>
        <v>7.3039333333333343E-3</v>
      </c>
      <c r="E11" s="58">
        <v>2.1911800000000001</v>
      </c>
      <c r="F11" s="58">
        <f t="shared" si="2"/>
        <v>2.1692682000000003</v>
      </c>
      <c r="G11" s="58">
        <f t="shared" si="3"/>
        <v>2.1765721333333334</v>
      </c>
      <c r="H11" s="58">
        <f t="shared" si="4"/>
        <v>2.183876066666667</v>
      </c>
      <c r="I11" s="58">
        <f t="shared" si="5"/>
        <v>2.1984839333333333</v>
      </c>
      <c r="J11" s="58">
        <f t="shared" si="6"/>
        <v>2.2057878666666668</v>
      </c>
      <c r="K11" s="58">
        <f t="shared" si="7"/>
        <v>2.2130917999999999</v>
      </c>
      <c r="L11" s="62">
        <f t="shared" ca="1" si="8"/>
        <v>0.89854587901723337</v>
      </c>
      <c r="M11" s="61">
        <v>0.75970058743977886</v>
      </c>
      <c r="N11">
        <f t="shared" si="0"/>
        <v>1</v>
      </c>
      <c r="O11" s="68">
        <f t="shared" si="9"/>
        <v>2.4274939405106828</v>
      </c>
      <c r="P11" s="68">
        <f t="shared" si="10"/>
        <v>2.2161767894330722</v>
      </c>
      <c r="Q11" s="68">
        <f t="shared" si="18"/>
        <v>2.1967376788083435</v>
      </c>
      <c r="R11" s="68">
        <f t="shared" si="11"/>
        <v>2.1940983802106029</v>
      </c>
      <c r="S11" s="68">
        <f t="shared" si="12"/>
        <v>2.1317272042247568</v>
      </c>
      <c r="T11" s="68">
        <f t="shared" si="19"/>
        <v>2.1967376788083435</v>
      </c>
      <c r="U11" s="68">
        <f t="shared" si="13"/>
        <v>5.557678808343347E-3</v>
      </c>
      <c r="V11" s="32">
        <f t="shared" si="20"/>
        <v>2.5363862431855653E-3</v>
      </c>
      <c r="X11" s="56" t="s">
        <v>677</v>
      </c>
      <c r="Y11" s="56" t="s">
        <v>678</v>
      </c>
      <c r="Z11" s="56" t="s">
        <v>696</v>
      </c>
      <c r="AA11" s="68">
        <v>2.1911700000000001</v>
      </c>
      <c r="AB11" s="68">
        <v>2.1985299999999999</v>
      </c>
      <c r="AC11" s="68">
        <f t="shared" si="14"/>
        <v>7.3599999999998111E-3</v>
      </c>
      <c r="AD11" s="32">
        <f t="shared" si="15"/>
        <v>3.3589360935024717E-3</v>
      </c>
      <c r="AF11" s="77" t="s">
        <v>677</v>
      </c>
      <c r="AG11" s="77" t="s">
        <v>678</v>
      </c>
      <c r="AH11" s="77" t="s">
        <v>696</v>
      </c>
      <c r="AI11" s="68">
        <v>2.1911800000000001</v>
      </c>
      <c r="AJ11" s="68">
        <v>2.1982900000000001</v>
      </c>
      <c r="AK11" s="68">
        <f t="shared" si="16"/>
        <v>7.1099999999999497E-3</v>
      </c>
      <c r="AL11" s="32">
        <f t="shared" si="17"/>
        <v>3.2448269881981168E-3</v>
      </c>
    </row>
    <row r="12" spans="1:38" x14ac:dyDescent="0.2">
      <c r="A12" s="56" t="s">
        <v>677</v>
      </c>
      <c r="B12" s="56" t="s">
        <v>678</v>
      </c>
      <c r="C12" s="56" t="s">
        <v>697</v>
      </c>
      <c r="D12" s="57">
        <f t="shared" si="1"/>
        <v>5.2676666666666666E-4</v>
      </c>
      <c r="E12" s="58">
        <v>0.15803</v>
      </c>
      <c r="F12" s="58">
        <f t="shared" si="2"/>
        <v>0.1564497</v>
      </c>
      <c r="G12" s="58">
        <f t="shared" si="3"/>
        <v>0.15697646666666668</v>
      </c>
      <c r="H12" s="58">
        <f t="shared" si="4"/>
        <v>0.15750323333333333</v>
      </c>
      <c r="I12" s="58">
        <f t="shared" si="5"/>
        <v>0.15855676666666668</v>
      </c>
      <c r="J12" s="58">
        <f t="shared" si="6"/>
        <v>0.15908353333333333</v>
      </c>
      <c r="K12" s="58">
        <f t="shared" si="7"/>
        <v>0.15961030000000001</v>
      </c>
      <c r="L12" s="62">
        <f t="shared" ca="1" si="8"/>
        <v>0.54165905497330391</v>
      </c>
      <c r="M12" s="61">
        <v>0.23079624606821092</v>
      </c>
      <c r="N12">
        <f t="shared" si="0"/>
        <v>1</v>
      </c>
      <c r="O12" s="68">
        <f t="shared" si="9"/>
        <v>0.16208441488207614</v>
      </c>
      <c r="P12" s="68">
        <f t="shared" si="10"/>
        <v>0.15778268807373458</v>
      </c>
      <c r="Q12" s="68">
        <f t="shared" si="18"/>
        <v>0.1576145075765813</v>
      </c>
      <c r="R12" s="68">
        <f t="shared" si="11"/>
        <v>0.15619037205705574</v>
      </c>
      <c r="S12" s="68">
        <f t="shared" si="12"/>
        <v>0.14075343461789544</v>
      </c>
      <c r="T12" s="68">
        <f t="shared" si="19"/>
        <v>0.1576145075765813</v>
      </c>
      <c r="U12" s="68">
        <f t="shared" si="13"/>
        <v>4.1549242341870629E-4</v>
      </c>
      <c r="V12" s="32">
        <f t="shared" si="20"/>
        <v>2.6291996672701784E-3</v>
      </c>
      <c r="X12" s="56" t="s">
        <v>677</v>
      </c>
      <c r="Y12" s="56" t="s">
        <v>678</v>
      </c>
      <c r="Z12" s="56" t="s">
        <v>697</v>
      </c>
      <c r="AA12" s="68">
        <v>0.15804000000000001</v>
      </c>
      <c r="AB12" s="68">
        <v>0.15692</v>
      </c>
      <c r="AC12" s="68">
        <f t="shared" si="14"/>
        <v>1.1200000000000099E-3</v>
      </c>
      <c r="AD12" s="32">
        <f t="shared" si="15"/>
        <v>7.0868134649456453E-3</v>
      </c>
      <c r="AF12" s="77" t="s">
        <v>677</v>
      </c>
      <c r="AG12" s="77" t="s">
        <v>678</v>
      </c>
      <c r="AH12" s="77" t="s">
        <v>697</v>
      </c>
      <c r="AI12" s="68">
        <v>0.15803</v>
      </c>
      <c r="AJ12" s="68">
        <v>0.15908</v>
      </c>
      <c r="AK12" s="68">
        <f t="shared" si="16"/>
        <v>1.0499999999999954E-3</v>
      </c>
      <c r="AL12" s="32">
        <f t="shared" si="17"/>
        <v>6.6443080427766588E-3</v>
      </c>
    </row>
    <row r="13" spans="1:38" x14ac:dyDescent="0.2">
      <c r="A13" s="56" t="s">
        <v>677</v>
      </c>
      <c r="B13" s="56" t="s">
        <v>679</v>
      </c>
      <c r="C13" s="56" t="s">
        <v>692</v>
      </c>
      <c r="D13" s="57">
        <f t="shared" si="1"/>
        <v>5.8177641733144322E-5</v>
      </c>
      <c r="E13" s="58">
        <v>-8.6919999999999997E-2</v>
      </c>
      <c r="F13" s="58">
        <f t="shared" si="2"/>
        <v>-8.7094532925199433E-2</v>
      </c>
      <c r="G13" s="58">
        <f t="shared" si="3"/>
        <v>-8.7036355283466288E-2</v>
      </c>
      <c r="H13" s="58">
        <f t="shared" si="4"/>
        <v>-8.6978177641733143E-2</v>
      </c>
      <c r="I13" s="58">
        <f t="shared" si="5"/>
        <v>-8.6861822358266852E-2</v>
      </c>
      <c r="J13" s="58">
        <f t="shared" si="6"/>
        <v>-8.6803644716533707E-2</v>
      </c>
      <c r="K13" s="58">
        <f t="shared" si="7"/>
        <v>-8.6745467074800561E-2</v>
      </c>
      <c r="L13" s="62">
        <f t="shared" ca="1" si="8"/>
        <v>0.65961548490439625</v>
      </c>
      <c r="M13" s="61">
        <v>0.86125963589944132</v>
      </c>
      <c r="N13">
        <f t="shared" si="0"/>
        <v>1</v>
      </c>
      <c r="O13" s="68">
        <f t="shared" si="9"/>
        <v>-8.4762247856656911E-2</v>
      </c>
      <c r="P13" s="68">
        <f t="shared" si="10"/>
        <v>-8.6677417797777837E-2</v>
      </c>
      <c r="Q13" s="68">
        <f t="shared" si="18"/>
        <v>-8.6858420059566344E-2</v>
      </c>
      <c r="R13" s="68">
        <f t="shared" si="11"/>
        <v>-8.6853277806784285E-2</v>
      </c>
      <c r="S13" s="68">
        <f t="shared" si="12"/>
        <v>-8.7118103316303069E-2</v>
      </c>
      <c r="T13" s="68">
        <f t="shared" si="19"/>
        <v>-8.6858420059566344E-2</v>
      </c>
      <c r="U13" s="68">
        <f t="shared" si="13"/>
        <v>6.1579940433653668E-5</v>
      </c>
      <c r="V13" s="32">
        <f t="shared" si="20"/>
        <v>7.0846687107286785E-4</v>
      </c>
      <c r="X13" s="56" t="s">
        <v>677</v>
      </c>
      <c r="Y13" s="56" t="s">
        <v>679</v>
      </c>
      <c r="Z13" s="56" t="s">
        <v>692</v>
      </c>
      <c r="AA13" s="68">
        <v>-8.6919999999999997E-2</v>
      </c>
      <c r="AB13" s="68">
        <v>-8.6819999999999994E-2</v>
      </c>
      <c r="AC13" s="68">
        <f t="shared" si="14"/>
        <v>1.0000000000000286E-4</v>
      </c>
      <c r="AD13" s="32">
        <f t="shared" si="15"/>
        <v>1.1504832029452701E-3</v>
      </c>
      <c r="AF13" s="77" t="s">
        <v>677</v>
      </c>
      <c r="AG13" s="77" t="s">
        <v>679</v>
      </c>
      <c r="AH13" s="77" t="s">
        <v>692</v>
      </c>
      <c r="AI13" s="68">
        <v>-8.6919999999999997E-2</v>
      </c>
      <c r="AJ13" s="68">
        <v>-8.6940000000000003E-2</v>
      </c>
      <c r="AK13" s="68">
        <f t="shared" si="16"/>
        <v>2.0000000000006124E-5</v>
      </c>
      <c r="AL13" s="32">
        <f t="shared" si="17"/>
        <v>2.3009664058911786E-4</v>
      </c>
    </row>
    <row r="14" spans="1:38" x14ac:dyDescent="0.2">
      <c r="A14" s="56" t="s">
        <v>677</v>
      </c>
      <c r="B14" s="56" t="s">
        <v>679</v>
      </c>
      <c r="C14" s="56" t="s">
        <v>693</v>
      </c>
      <c r="D14" s="57">
        <f t="shared" si="1"/>
        <v>3.4833333333333331E-3</v>
      </c>
      <c r="E14" s="58">
        <v>1.0449999999999999</v>
      </c>
      <c r="F14" s="58">
        <f t="shared" si="2"/>
        <v>1.0345499999999999</v>
      </c>
      <c r="G14" s="58">
        <f t="shared" si="3"/>
        <v>1.0380333333333334</v>
      </c>
      <c r="H14" s="58">
        <f t="shared" si="4"/>
        <v>1.0415166666666666</v>
      </c>
      <c r="I14" s="58">
        <f t="shared" si="5"/>
        <v>1.0484833333333332</v>
      </c>
      <c r="J14" s="58">
        <f t="shared" si="6"/>
        <v>1.0519666666666665</v>
      </c>
      <c r="K14" s="58">
        <f t="shared" si="7"/>
        <v>1.05545</v>
      </c>
      <c r="L14" s="62">
        <f t="shared" ca="1" si="8"/>
        <v>0.73715703581030978</v>
      </c>
      <c r="M14" s="61">
        <v>0.64221116841322878</v>
      </c>
      <c r="N14">
        <f t="shared" si="0"/>
        <v>1</v>
      </c>
      <c r="O14" s="68">
        <f t="shared" si="9"/>
        <v>1.1386214717936058</v>
      </c>
      <c r="P14" s="68">
        <f t="shared" si="10"/>
        <v>1.0539098275936183</v>
      </c>
      <c r="Q14" s="68">
        <f t="shared" si="18"/>
        <v>1.0464514178239264</v>
      </c>
      <c r="R14" s="68">
        <f t="shared" si="11"/>
        <v>1.0433803696588624</v>
      </c>
      <c r="S14" s="68">
        <f t="shared" si="12"/>
        <v>0.99756677093889778</v>
      </c>
      <c r="T14" s="68">
        <f t="shared" si="19"/>
        <v>1.0464514178239264</v>
      </c>
      <c r="U14" s="68">
        <f t="shared" si="13"/>
        <v>1.4514178239264375E-3</v>
      </c>
      <c r="V14" s="32">
        <f t="shared" si="20"/>
        <v>1.3889165779200359E-3</v>
      </c>
      <c r="X14" s="56" t="s">
        <v>677</v>
      </c>
      <c r="Y14" s="56" t="s">
        <v>679</v>
      </c>
      <c r="Z14" s="56" t="s">
        <v>693</v>
      </c>
      <c r="AA14" s="68">
        <v>1.0449999999999999</v>
      </c>
      <c r="AB14" s="68">
        <v>1.0414600000000001</v>
      </c>
      <c r="AC14" s="68">
        <f t="shared" si="14"/>
        <v>3.5399999999998766E-3</v>
      </c>
      <c r="AD14" s="32">
        <f t="shared" si="15"/>
        <v>3.3875598086123221E-3</v>
      </c>
      <c r="AF14" s="77" t="s">
        <v>677</v>
      </c>
      <c r="AG14" s="77" t="s">
        <v>679</v>
      </c>
      <c r="AH14" s="77" t="s">
        <v>693</v>
      </c>
      <c r="AI14" s="68">
        <v>1.0449999999999999</v>
      </c>
      <c r="AJ14" s="68">
        <v>1.04304</v>
      </c>
      <c r="AK14" s="68">
        <f t="shared" si="16"/>
        <v>1.9599999999999618E-3</v>
      </c>
      <c r="AL14" s="32">
        <f t="shared" si="17"/>
        <v>1.8755980861243655E-3</v>
      </c>
    </row>
    <row r="15" spans="1:38" x14ac:dyDescent="0.2">
      <c r="A15" s="56" t="s">
        <v>679</v>
      </c>
      <c r="B15" s="56" t="s">
        <v>680</v>
      </c>
      <c r="C15" s="56" t="s">
        <v>694</v>
      </c>
      <c r="D15" s="57">
        <f t="shared" si="1"/>
        <v>1.3142E-3</v>
      </c>
      <c r="E15" s="58">
        <v>0.39426</v>
      </c>
      <c r="F15" s="58">
        <f t="shared" si="2"/>
        <v>0.39031739999999998</v>
      </c>
      <c r="G15" s="58">
        <f t="shared" si="3"/>
        <v>0.39163160000000002</v>
      </c>
      <c r="H15" s="58">
        <f t="shared" si="4"/>
        <v>0.39294580000000001</v>
      </c>
      <c r="I15" s="58">
        <f t="shared" si="5"/>
        <v>0.39557419999999999</v>
      </c>
      <c r="J15" s="58">
        <f t="shared" si="6"/>
        <v>0.39688839999999997</v>
      </c>
      <c r="K15" s="58">
        <f t="shared" si="7"/>
        <v>0.39820260000000002</v>
      </c>
      <c r="L15" s="62">
        <f t="shared" ca="1" si="8"/>
        <v>0.22409423097355641</v>
      </c>
      <c r="M15" s="61">
        <v>0.36721198631988194</v>
      </c>
      <c r="N15">
        <f t="shared" si="0"/>
        <v>1</v>
      </c>
      <c r="O15" s="68">
        <f t="shared" si="9"/>
        <v>0.41273305605695121</v>
      </c>
      <c r="P15" s="68">
        <f t="shared" si="10"/>
        <v>0.39496218302002639</v>
      </c>
      <c r="Q15" s="68">
        <f t="shared" si="18"/>
        <v>0.39374869027958276</v>
      </c>
      <c r="R15" s="68">
        <f t="shared" si="11"/>
        <v>0.39098960494791457</v>
      </c>
      <c r="S15" s="68">
        <f t="shared" si="12"/>
        <v>0.35951561456510794</v>
      </c>
      <c r="T15" s="68">
        <f t="shared" si="19"/>
        <v>0.39374869027958276</v>
      </c>
      <c r="U15" s="68">
        <f t="shared" si="13"/>
        <v>5.1130972041724121E-4</v>
      </c>
      <c r="V15" s="32">
        <f t="shared" si="20"/>
        <v>1.2968845949810816E-3</v>
      </c>
      <c r="X15" s="56" t="s">
        <v>679</v>
      </c>
      <c r="Y15" s="56" t="s">
        <v>678</v>
      </c>
      <c r="Z15" s="56" t="s">
        <v>694</v>
      </c>
      <c r="AA15" s="68">
        <v>-1.47689</v>
      </c>
      <c r="AB15" s="68">
        <v>-1.4783299999999999</v>
      </c>
      <c r="AC15" s="68">
        <f t="shared" si="14"/>
        <v>1.4399999999998858E-3</v>
      </c>
      <c r="AD15" s="32">
        <f t="shared" si="15"/>
        <v>9.7502183642646765E-4</v>
      </c>
      <c r="AF15" s="77" t="s">
        <v>679</v>
      </c>
      <c r="AG15" s="77" t="s">
        <v>680</v>
      </c>
      <c r="AH15" s="77" t="s">
        <v>694</v>
      </c>
      <c r="AI15" s="68">
        <v>0.39426</v>
      </c>
      <c r="AJ15" s="68">
        <v>0.39455000000000001</v>
      </c>
      <c r="AK15" s="68">
        <f t="shared" si="16"/>
        <v>2.9000000000001247E-4</v>
      </c>
      <c r="AL15" s="32">
        <f t="shared" si="17"/>
        <v>7.3555521736928039E-4</v>
      </c>
    </row>
    <row r="16" spans="1:38" x14ac:dyDescent="0.2">
      <c r="A16" s="56" t="s">
        <v>679</v>
      </c>
      <c r="B16" s="56" t="s">
        <v>681</v>
      </c>
      <c r="C16" s="56" t="s">
        <v>694</v>
      </c>
      <c r="D16" s="57">
        <f t="shared" si="1"/>
        <v>1.7871E-3</v>
      </c>
      <c r="E16" s="58">
        <v>0.53613</v>
      </c>
      <c r="F16" s="58">
        <f t="shared" si="2"/>
        <v>0.53076869999999998</v>
      </c>
      <c r="G16" s="58">
        <f t="shared" si="3"/>
        <v>0.53255580000000002</v>
      </c>
      <c r="H16" s="58">
        <f t="shared" si="4"/>
        <v>0.53434289999999995</v>
      </c>
      <c r="I16" s="58">
        <f t="shared" si="5"/>
        <v>0.53791710000000004</v>
      </c>
      <c r="J16" s="58">
        <f t="shared" si="6"/>
        <v>0.53970419999999997</v>
      </c>
      <c r="K16" s="58">
        <f t="shared" si="7"/>
        <v>0.54149130000000001</v>
      </c>
      <c r="L16" s="62">
        <f t="shared" ca="1" si="8"/>
        <v>0.99389379749118878</v>
      </c>
      <c r="M16" s="61">
        <v>0.60024464756057694</v>
      </c>
      <c r="N16">
        <f t="shared" si="0"/>
        <v>1</v>
      </c>
      <c r="O16" s="68">
        <f t="shared" si="9"/>
        <v>0.58066541909815983</v>
      </c>
      <c r="P16" s="68">
        <f t="shared" si="10"/>
        <v>0.54014926085103365</v>
      </c>
      <c r="Q16" s="68">
        <f t="shared" si="18"/>
        <v>0.53665489660022125</v>
      </c>
      <c r="R16" s="68">
        <f t="shared" si="11"/>
        <v>0.53474719550887073</v>
      </c>
      <c r="S16" s="68">
        <f t="shared" si="12"/>
        <v>0.50829828343382255</v>
      </c>
      <c r="T16" s="68">
        <f t="shared" si="19"/>
        <v>0.53665489660022125</v>
      </c>
      <c r="U16" s="68">
        <f t="shared" si="13"/>
        <v>5.248966002212585E-4</v>
      </c>
      <c r="V16" s="32">
        <f t="shared" si="20"/>
        <v>9.7904724641646344E-4</v>
      </c>
      <c r="X16" s="56" t="s">
        <v>679</v>
      </c>
      <c r="Y16" s="56" t="s">
        <v>682</v>
      </c>
      <c r="Z16" s="56" t="s">
        <v>694</v>
      </c>
      <c r="AA16" s="68">
        <v>0.69588000000000005</v>
      </c>
      <c r="AB16" s="68">
        <v>0.69657999999999998</v>
      </c>
      <c r="AC16" s="68">
        <f t="shared" si="14"/>
        <v>6.9999999999992291E-4</v>
      </c>
      <c r="AD16" s="32">
        <f t="shared" si="15"/>
        <v>1.0059205610161563E-3</v>
      </c>
      <c r="AF16" s="77" t="s">
        <v>679</v>
      </c>
      <c r="AG16" s="77" t="s">
        <v>681</v>
      </c>
      <c r="AH16" s="77" t="s">
        <v>694</v>
      </c>
      <c r="AI16" s="68">
        <v>0.53613</v>
      </c>
      <c r="AJ16" s="68">
        <v>0.53707000000000005</v>
      </c>
      <c r="AK16" s="68">
        <f t="shared" si="16"/>
        <v>9.4000000000005191E-4</v>
      </c>
      <c r="AL16" s="32">
        <f t="shared" si="17"/>
        <v>1.7533061011322849E-3</v>
      </c>
    </row>
    <row r="17" spans="1:38" x14ac:dyDescent="0.2">
      <c r="A17" s="56" t="s">
        <v>679</v>
      </c>
      <c r="B17" s="56" t="s">
        <v>682</v>
      </c>
      <c r="C17" s="56" t="s">
        <v>694</v>
      </c>
      <c r="D17" s="57">
        <f t="shared" si="1"/>
        <v>2.3196000000000002E-3</v>
      </c>
      <c r="E17" s="58">
        <v>0.69588000000000005</v>
      </c>
      <c r="F17" s="58">
        <f t="shared" si="2"/>
        <v>0.68892120000000001</v>
      </c>
      <c r="G17" s="58">
        <f t="shared" si="3"/>
        <v>0.6912408000000001</v>
      </c>
      <c r="H17" s="58">
        <f t="shared" si="4"/>
        <v>0.69356040000000008</v>
      </c>
      <c r="I17" s="58">
        <f t="shared" si="5"/>
        <v>0.69819960000000003</v>
      </c>
      <c r="J17" s="58">
        <f t="shared" si="6"/>
        <v>0.70051920000000001</v>
      </c>
      <c r="K17" s="58">
        <f t="shared" si="7"/>
        <v>0.7028388000000001</v>
      </c>
      <c r="L17" s="62">
        <f t="shared" ca="1" si="8"/>
        <v>0.39515486067662742</v>
      </c>
      <c r="M17" s="61">
        <v>0.21401069242611026</v>
      </c>
      <c r="N17">
        <f t="shared" si="0"/>
        <v>1</v>
      </c>
      <c r="O17" s="68">
        <f t="shared" si="9"/>
        <v>0.71191829753620617</v>
      </c>
      <c r="P17" s="68">
        <f t="shared" si="10"/>
        <v>0.69450446682966605</v>
      </c>
      <c r="Q17" s="68">
        <f t="shared" si="18"/>
        <v>0.69393631175549852</v>
      </c>
      <c r="R17" s="68">
        <f t="shared" si="11"/>
        <v>0.68749275468838578</v>
      </c>
      <c r="S17" s="68">
        <f t="shared" si="12"/>
        <v>0.61798801501872003</v>
      </c>
      <c r="T17" s="68">
        <f t="shared" si="19"/>
        <v>0.69393631175549852</v>
      </c>
      <c r="U17" s="68">
        <f t="shared" si="13"/>
        <v>1.9436882445015291E-3</v>
      </c>
      <c r="V17" s="32">
        <f t="shared" si="20"/>
        <v>2.7931370990710021E-3</v>
      </c>
      <c r="X17" s="56" t="s">
        <v>679</v>
      </c>
      <c r="Y17" s="56" t="s">
        <v>681</v>
      </c>
      <c r="Z17" s="56" t="s">
        <v>694</v>
      </c>
      <c r="AA17" s="68">
        <v>0.53613</v>
      </c>
      <c r="AB17" s="68">
        <v>0.53683999999999998</v>
      </c>
      <c r="AC17" s="68">
        <f t="shared" si="14"/>
        <v>7.0999999999998842E-4</v>
      </c>
      <c r="AD17" s="32">
        <f t="shared" si="15"/>
        <v>1.3243056721317374E-3</v>
      </c>
      <c r="AF17" s="77" t="s">
        <v>679</v>
      </c>
      <c r="AG17" s="77" t="s">
        <v>682</v>
      </c>
      <c r="AH17" s="77" t="s">
        <v>694</v>
      </c>
      <c r="AI17" s="68">
        <v>0.69588000000000005</v>
      </c>
      <c r="AJ17" s="68">
        <v>0.69401999999999997</v>
      </c>
      <c r="AK17" s="68">
        <f t="shared" si="16"/>
        <v>1.8600000000000838E-3</v>
      </c>
      <c r="AL17" s="32">
        <f t="shared" si="17"/>
        <v>2.67287463355763E-3</v>
      </c>
    </row>
    <row r="18" spans="1:38" x14ac:dyDescent="0.2">
      <c r="A18" s="56" t="s">
        <v>679</v>
      </c>
      <c r="B18" s="56" t="s">
        <v>678</v>
      </c>
      <c r="C18" s="56" t="s">
        <v>694</v>
      </c>
      <c r="D18" s="57">
        <f t="shared" si="1"/>
        <v>-4.9229666666666672E-3</v>
      </c>
      <c r="E18" s="58">
        <v>-1.47689</v>
      </c>
      <c r="F18" s="58">
        <f t="shared" si="2"/>
        <v>-1.4621211000000001</v>
      </c>
      <c r="G18" s="58">
        <f t="shared" si="3"/>
        <v>-1.4670440666666666</v>
      </c>
      <c r="H18" s="58">
        <f t="shared" si="4"/>
        <v>-1.4719670333333335</v>
      </c>
      <c r="I18" s="58">
        <f t="shared" si="5"/>
        <v>-1.4818129666666666</v>
      </c>
      <c r="J18" s="58">
        <f t="shared" si="6"/>
        <v>-1.4867359333333334</v>
      </c>
      <c r="K18" s="58">
        <f t="shared" si="7"/>
        <v>-1.4916589</v>
      </c>
      <c r="L18" s="62">
        <f t="shared" ca="1" si="8"/>
        <v>0.88156027159316042</v>
      </c>
      <c r="M18" s="61">
        <v>1.0337316828868959E-2</v>
      </c>
      <c r="N18">
        <f t="shared" si="0"/>
        <v>-3</v>
      </c>
      <c r="O18" s="68">
        <f t="shared" si="9"/>
        <v>-1.4641837695184754</v>
      </c>
      <c r="P18" s="68">
        <f t="shared" si="10"/>
        <v>-1.4665926069622612</v>
      </c>
      <c r="Q18" s="68">
        <f t="shared" si="18"/>
        <v>-1.4698270258799824</v>
      </c>
      <c r="R18" s="68">
        <f t="shared" si="11"/>
        <v>-1.4517114097093782</v>
      </c>
      <c r="S18" s="68">
        <f t="shared" si="12"/>
        <v>-1.2648323081354185</v>
      </c>
      <c r="T18" s="68">
        <f t="shared" si="19"/>
        <v>-1.4641837695184754</v>
      </c>
      <c r="U18" s="68">
        <f t="shared" si="13"/>
        <v>1.2706230481524639E-2</v>
      </c>
      <c r="V18" s="32">
        <f t="shared" si="20"/>
        <v>8.6033695681632608E-3</v>
      </c>
      <c r="X18" s="56" t="s">
        <v>679</v>
      </c>
      <c r="Y18" s="56" t="s">
        <v>680</v>
      </c>
      <c r="Z18" s="56" t="s">
        <v>694</v>
      </c>
      <c r="AA18" s="68">
        <v>0.39426</v>
      </c>
      <c r="AB18" s="68">
        <v>0.39304</v>
      </c>
      <c r="AC18" s="68">
        <f t="shared" si="14"/>
        <v>1.2199999999999989E-3</v>
      </c>
      <c r="AD18" s="32">
        <f t="shared" si="15"/>
        <v>3.0944047075533881E-3</v>
      </c>
      <c r="AF18" s="77" t="s">
        <v>679</v>
      </c>
      <c r="AG18" s="77" t="s">
        <v>678</v>
      </c>
      <c r="AH18" s="77" t="s">
        <v>694</v>
      </c>
      <c r="AI18" s="68">
        <v>-1.47689</v>
      </c>
      <c r="AJ18" s="68">
        <v>-1.46993</v>
      </c>
      <c r="AK18" s="68">
        <f t="shared" si="16"/>
        <v>6.9600000000000772E-3</v>
      </c>
      <c r="AL18" s="32">
        <f t="shared" si="17"/>
        <v>4.7126055427283526E-3</v>
      </c>
    </row>
    <row r="19" spans="1:38" x14ac:dyDescent="0.2">
      <c r="A19" s="56" t="s">
        <v>679</v>
      </c>
      <c r="B19" s="56" t="s">
        <v>678</v>
      </c>
      <c r="C19" s="56" t="s">
        <v>695</v>
      </c>
      <c r="D19" s="57">
        <f t="shared" si="1"/>
        <v>-4.5616666666666662E-4</v>
      </c>
      <c r="E19" s="58">
        <v>-0.13685</v>
      </c>
      <c r="F19" s="58">
        <f t="shared" si="2"/>
        <v>-0.1354815</v>
      </c>
      <c r="G19" s="58">
        <f t="shared" si="3"/>
        <v>-0.13593766666666668</v>
      </c>
      <c r="H19" s="58">
        <f t="shared" si="4"/>
        <v>-0.13639383333333333</v>
      </c>
      <c r="I19" s="58">
        <f t="shared" si="5"/>
        <v>-0.13730616666666667</v>
      </c>
      <c r="J19" s="58">
        <f t="shared" si="6"/>
        <v>-0.13776233333333332</v>
      </c>
      <c r="K19" s="58">
        <f t="shared" si="7"/>
        <v>-0.13821849999999999</v>
      </c>
      <c r="L19" s="62">
        <f t="shared" ca="1" si="8"/>
        <v>0.10131710514000469</v>
      </c>
      <c r="M19" s="61">
        <v>0.73411557632204394</v>
      </c>
      <c r="N19">
        <f t="shared" si="0"/>
        <v>1</v>
      </c>
      <c r="O19" s="68">
        <f t="shared" si="9"/>
        <v>-0.15106486738456459</v>
      </c>
      <c r="P19" s="68">
        <f t="shared" si="10"/>
        <v>-0.13832529327004336</v>
      </c>
      <c r="Q19" s="68">
        <f t="shared" si="18"/>
        <v>-0.13716290864947428</v>
      </c>
      <c r="R19" s="68">
        <f t="shared" si="11"/>
        <v>-0.136946387702224</v>
      </c>
      <c r="S19" s="68">
        <f t="shared" si="12"/>
        <v>-0.13259277569847261</v>
      </c>
      <c r="T19" s="68">
        <f t="shared" si="19"/>
        <v>-0.13716290864947428</v>
      </c>
      <c r="U19" s="68">
        <f t="shared" si="13"/>
        <v>3.1290864947428054E-4</v>
      </c>
      <c r="V19" s="32">
        <f t="shared" si="20"/>
        <v>2.2865082168380016E-3</v>
      </c>
      <c r="X19" s="56" t="s">
        <v>679</v>
      </c>
      <c r="Y19" s="56" t="s">
        <v>680</v>
      </c>
      <c r="Z19" s="56" t="s">
        <v>695</v>
      </c>
      <c r="AA19" s="68">
        <v>-4.3049999999999998E-2</v>
      </c>
      <c r="AB19" s="68">
        <v>-4.3139999999999998E-2</v>
      </c>
      <c r="AC19" s="68">
        <f t="shared" si="14"/>
        <v>8.9999999999999802E-5</v>
      </c>
      <c r="AD19" s="32">
        <f t="shared" si="15"/>
        <v>2.0905923344947692E-3</v>
      </c>
      <c r="AF19" s="77" t="s">
        <v>679</v>
      </c>
      <c r="AG19" s="77" t="s">
        <v>678</v>
      </c>
      <c r="AH19" s="77" t="s">
        <v>695</v>
      </c>
      <c r="AI19" s="68">
        <v>-0.13685</v>
      </c>
      <c r="AJ19" s="68">
        <v>-0.13727</v>
      </c>
      <c r="AK19" s="68">
        <f t="shared" si="16"/>
        <v>4.200000000000037E-4</v>
      </c>
      <c r="AL19" s="32">
        <f t="shared" si="17"/>
        <v>3.0690537084399248E-3</v>
      </c>
    </row>
    <row r="20" spans="1:38" x14ac:dyDescent="0.2">
      <c r="A20" s="56" t="s">
        <v>679</v>
      </c>
      <c r="B20" s="56" t="s">
        <v>682</v>
      </c>
      <c r="C20" s="56" t="s">
        <v>695</v>
      </c>
      <c r="D20" s="57">
        <f t="shared" si="1"/>
        <v>-3.1589999999999998E-4</v>
      </c>
      <c r="E20" s="58">
        <v>-9.4769999999999993E-2</v>
      </c>
      <c r="F20" s="58">
        <f t="shared" si="2"/>
        <v>-9.3822299999999997E-2</v>
      </c>
      <c r="G20" s="58">
        <f t="shared" si="3"/>
        <v>-9.4138199999999991E-2</v>
      </c>
      <c r="H20" s="58">
        <f t="shared" si="4"/>
        <v>-9.4454099999999999E-2</v>
      </c>
      <c r="I20" s="58">
        <f t="shared" si="5"/>
        <v>-9.5085899999999987E-2</v>
      </c>
      <c r="J20" s="58">
        <f t="shared" si="6"/>
        <v>-9.5401799999999995E-2</v>
      </c>
      <c r="K20" s="58">
        <f t="shared" si="7"/>
        <v>-9.5717699999999989E-2</v>
      </c>
      <c r="L20" s="62">
        <f t="shared" ca="1" si="8"/>
        <v>0.87468377322312396</v>
      </c>
      <c r="M20" s="61">
        <v>0.96040205879352447</v>
      </c>
      <c r="N20">
        <f t="shared" si="0"/>
        <v>1</v>
      </c>
      <c r="O20" s="68">
        <f t="shared" si="9"/>
        <v>-0.10794652122950432</v>
      </c>
      <c r="P20" s="68">
        <f t="shared" si="10"/>
        <v>-9.6317659090308178E-2</v>
      </c>
      <c r="Q20" s="68">
        <f t="shared" si="18"/>
        <v>-9.5196138325147575E-2</v>
      </c>
      <c r="R20" s="68">
        <f t="shared" si="11"/>
        <v>-9.5362753130043221E-2</v>
      </c>
      <c r="S20" s="68">
        <f t="shared" si="12"/>
        <v>-9.5154412138595545E-2</v>
      </c>
      <c r="T20" s="68">
        <f t="shared" si="19"/>
        <v>-9.5196138325147575E-2</v>
      </c>
      <c r="U20" s="68">
        <f t="shared" si="13"/>
        <v>4.2613832514758199E-4</v>
      </c>
      <c r="V20" s="32">
        <f t="shared" si="20"/>
        <v>4.4965529719065318E-3</v>
      </c>
      <c r="X20" s="56" t="s">
        <v>679</v>
      </c>
      <c r="Y20" s="56" t="s">
        <v>678</v>
      </c>
      <c r="Z20" s="56" t="s">
        <v>695</v>
      </c>
      <c r="AA20" s="68">
        <v>-0.13685</v>
      </c>
      <c r="AB20" s="68">
        <v>-0.13693</v>
      </c>
      <c r="AC20" s="68">
        <f t="shared" si="14"/>
        <v>7.999999999999674E-5</v>
      </c>
      <c r="AD20" s="32">
        <f t="shared" si="15"/>
        <v>5.8458165875043292E-4</v>
      </c>
      <c r="AF20" s="77" t="s">
        <v>679</v>
      </c>
      <c r="AG20" s="77" t="s">
        <v>682</v>
      </c>
      <c r="AH20" s="77" t="s">
        <v>695</v>
      </c>
      <c r="AI20" s="68">
        <v>-9.4769999999999993E-2</v>
      </c>
      <c r="AJ20" s="68">
        <v>-9.4189999999999996E-2</v>
      </c>
      <c r="AK20" s="68">
        <f t="shared" si="16"/>
        <v>5.7999999999999718E-4</v>
      </c>
      <c r="AL20" s="32">
        <f t="shared" si="17"/>
        <v>6.1200801941542387E-3</v>
      </c>
    </row>
    <row r="21" spans="1:38" x14ac:dyDescent="0.2">
      <c r="A21" s="56" t="s">
        <v>679</v>
      </c>
      <c r="B21" s="56" t="s">
        <v>681</v>
      </c>
      <c r="C21" s="56" t="s">
        <v>695</v>
      </c>
      <c r="D21" s="57">
        <f t="shared" si="1"/>
        <v>-1.0033333333333334E-4</v>
      </c>
      <c r="E21" s="58">
        <v>-3.0099999999999998E-2</v>
      </c>
      <c r="F21" s="58">
        <f t="shared" si="2"/>
        <v>-2.9798999999999999E-2</v>
      </c>
      <c r="G21" s="58">
        <f t="shared" si="3"/>
        <v>-2.9899333333333333E-2</v>
      </c>
      <c r="H21" s="58">
        <f t="shared" si="4"/>
        <v>-2.9999666666666664E-2</v>
      </c>
      <c r="I21" s="58">
        <f t="shared" si="5"/>
        <v>-3.0200333333333333E-2</v>
      </c>
      <c r="J21" s="58">
        <f t="shared" si="6"/>
        <v>-3.0300666666666663E-2</v>
      </c>
      <c r="K21" s="58">
        <f t="shared" si="7"/>
        <v>-3.0400999999999997E-2</v>
      </c>
      <c r="L21" s="62">
        <f t="shared" ca="1" si="8"/>
        <v>2.7321441012916337E-3</v>
      </c>
      <c r="M21" s="61">
        <v>0.3199464112038326</v>
      </c>
      <c r="N21">
        <f t="shared" si="0"/>
        <v>1</v>
      </c>
      <c r="O21" s="68">
        <f t="shared" si="9"/>
        <v>-3.1289248947511332E-2</v>
      </c>
      <c r="P21" s="68">
        <f t="shared" si="10"/>
        <v>-3.011871295014067E-2</v>
      </c>
      <c r="Q21" s="68">
        <f t="shared" si="18"/>
        <v>-3.0047068922524026E-2</v>
      </c>
      <c r="R21" s="68">
        <f t="shared" si="11"/>
        <v>-2.9815424257474511E-2</v>
      </c>
      <c r="S21" s="68">
        <f t="shared" si="12"/>
        <v>-2.7226333640595998E-2</v>
      </c>
      <c r="T21" s="68">
        <f t="shared" si="19"/>
        <v>-3.0047068922524026E-2</v>
      </c>
      <c r="U21" s="68">
        <f t="shared" si="13"/>
        <v>5.2931077475972671E-5</v>
      </c>
      <c r="V21" s="32">
        <f t="shared" si="20"/>
        <v>1.7585075573412848E-3</v>
      </c>
      <c r="X21" s="56" t="s">
        <v>679</v>
      </c>
      <c r="Y21" s="56" t="s">
        <v>681</v>
      </c>
      <c r="Z21" s="56" t="s">
        <v>695</v>
      </c>
      <c r="AA21" s="68">
        <v>-3.0099999999999998E-2</v>
      </c>
      <c r="AB21" s="68">
        <v>-2.998E-2</v>
      </c>
      <c r="AC21" s="68">
        <f t="shared" si="14"/>
        <v>1.1999999999999858E-4</v>
      </c>
      <c r="AD21" s="32">
        <f t="shared" si="15"/>
        <v>3.9867109634551022E-3</v>
      </c>
      <c r="AF21" s="77" t="s">
        <v>679</v>
      </c>
      <c r="AG21" s="77" t="s">
        <v>681</v>
      </c>
      <c r="AH21" s="77" t="s">
        <v>695</v>
      </c>
      <c r="AI21" s="68">
        <v>-3.0099999999999998E-2</v>
      </c>
      <c r="AJ21" s="68">
        <v>-2.9899999999999999E-2</v>
      </c>
      <c r="AK21" s="68">
        <f t="shared" si="16"/>
        <v>1.9999999999999879E-4</v>
      </c>
      <c r="AL21" s="32">
        <f t="shared" si="17"/>
        <v>6.6445182724252094E-3</v>
      </c>
    </row>
    <row r="22" spans="1:38" x14ac:dyDescent="0.2">
      <c r="A22" s="56" t="s">
        <v>679</v>
      </c>
      <c r="B22" s="56" t="s">
        <v>680</v>
      </c>
      <c r="C22" s="56" t="s">
        <v>695</v>
      </c>
      <c r="D22" s="57">
        <f t="shared" si="1"/>
        <v>-1.4349999999999999E-4</v>
      </c>
      <c r="E22" s="58">
        <v>-4.3049999999999998E-2</v>
      </c>
      <c r="F22" s="58">
        <f t="shared" si="2"/>
        <v>-4.2619499999999998E-2</v>
      </c>
      <c r="G22" s="58">
        <f t="shared" si="3"/>
        <v>-4.2762999999999995E-2</v>
      </c>
      <c r="H22" s="58">
        <f t="shared" si="4"/>
        <v>-4.29065E-2</v>
      </c>
      <c r="I22" s="58">
        <f t="shared" si="5"/>
        <v>-4.3193499999999996E-2</v>
      </c>
      <c r="J22" s="58">
        <f t="shared" si="6"/>
        <v>-4.3337000000000001E-2</v>
      </c>
      <c r="K22" s="58">
        <f t="shared" si="7"/>
        <v>-4.3480499999999998E-2</v>
      </c>
      <c r="L22" s="62">
        <f t="shared" ca="1" si="8"/>
        <v>0.3940572441083714</v>
      </c>
      <c r="M22" s="61">
        <v>0.40503143283999976</v>
      </c>
      <c r="N22">
        <f t="shared" si="0"/>
        <v>1</v>
      </c>
      <c r="O22" s="68">
        <f t="shared" si="9"/>
        <v>-4.532011937587594E-2</v>
      </c>
      <c r="P22" s="68">
        <f t="shared" si="10"/>
        <v>-4.3166607142108473E-2</v>
      </c>
      <c r="Q22" s="68">
        <f t="shared" si="18"/>
        <v>-4.3010070350461588E-2</v>
      </c>
      <c r="R22" s="68">
        <f t="shared" si="11"/>
        <v>-4.27328337793417E-2</v>
      </c>
      <c r="S22" s="68">
        <f t="shared" si="12"/>
        <v>-3.9509205622962312E-2</v>
      </c>
      <c r="T22" s="68">
        <f t="shared" si="19"/>
        <v>-4.3010070350461588E-2</v>
      </c>
      <c r="U22" s="68">
        <f t="shared" si="13"/>
        <v>3.9929649538410217E-5</v>
      </c>
      <c r="V22" s="32">
        <f t="shared" si="20"/>
        <v>9.2751799160070193E-4</v>
      </c>
      <c r="X22" s="56" t="s">
        <v>679</v>
      </c>
      <c r="Y22" s="56" t="s">
        <v>682</v>
      </c>
      <c r="Z22" s="56" t="s">
        <v>695</v>
      </c>
      <c r="AA22" s="68">
        <v>-9.4769999999999993E-2</v>
      </c>
      <c r="AB22" s="68">
        <v>-9.5449999999999993E-2</v>
      </c>
      <c r="AC22" s="68">
        <f t="shared" si="14"/>
        <v>6.8000000000000005E-4</v>
      </c>
      <c r="AD22" s="32">
        <f t="shared" si="15"/>
        <v>7.1752664345256945E-3</v>
      </c>
      <c r="AF22" s="77" t="s">
        <v>679</v>
      </c>
      <c r="AG22" s="77" t="s">
        <v>680</v>
      </c>
      <c r="AH22" s="77" t="s">
        <v>695</v>
      </c>
      <c r="AI22" s="68">
        <v>-4.3049999999999998E-2</v>
      </c>
      <c r="AJ22" s="68">
        <v>-4.3400000000000001E-2</v>
      </c>
      <c r="AK22" s="68">
        <f t="shared" si="16"/>
        <v>3.5000000000000309E-4</v>
      </c>
      <c r="AL22" s="32">
        <f t="shared" si="17"/>
        <v>8.1300813008130801E-3</v>
      </c>
    </row>
    <row r="23" spans="1:38" x14ac:dyDescent="0.2">
      <c r="A23" s="56" t="s">
        <v>677</v>
      </c>
      <c r="B23" s="56" t="s">
        <v>679</v>
      </c>
      <c r="C23" s="56" t="s">
        <v>696</v>
      </c>
      <c r="D23" s="57">
        <f t="shared" si="1"/>
        <v>4.9793333333333337E-4</v>
      </c>
      <c r="E23" s="58">
        <v>0.14938000000000001</v>
      </c>
      <c r="F23" s="58">
        <f t="shared" si="2"/>
        <v>0.14788620000000002</v>
      </c>
      <c r="G23" s="58">
        <f t="shared" si="3"/>
        <v>0.14838413333333333</v>
      </c>
      <c r="H23" s="58">
        <f t="shared" si="4"/>
        <v>0.14888206666666667</v>
      </c>
      <c r="I23" s="58">
        <f t="shared" si="5"/>
        <v>0.14987793333333335</v>
      </c>
      <c r="J23" s="58">
        <f t="shared" si="6"/>
        <v>0.15037586666666669</v>
      </c>
      <c r="K23" s="58">
        <f t="shared" si="7"/>
        <v>0.1508738</v>
      </c>
      <c r="L23" s="62">
        <f t="shared" ca="1" si="8"/>
        <v>0.40412250222190349</v>
      </c>
      <c r="M23" s="61">
        <v>2.502892163765269E-2</v>
      </c>
      <c r="N23">
        <f t="shared" si="0"/>
        <v>-2</v>
      </c>
      <c r="O23" s="68">
        <f t="shared" si="9"/>
        <v>0.14843587479630654</v>
      </c>
      <c r="P23" s="68">
        <f t="shared" si="10"/>
        <v>0.14839230003223527</v>
      </c>
      <c r="Q23" s="68">
        <f t="shared" si="18"/>
        <v>0.14868704971495492</v>
      </c>
      <c r="R23" s="68">
        <f t="shared" si="11"/>
        <v>0.14688714172956174</v>
      </c>
      <c r="S23" s="68">
        <f t="shared" si="12"/>
        <v>0.12827247650570933</v>
      </c>
      <c r="T23" s="68">
        <f t="shared" si="19"/>
        <v>0.14839230003223527</v>
      </c>
      <c r="U23" s="68">
        <f t="shared" si="13"/>
        <v>9.8769996776473801E-4</v>
      </c>
      <c r="V23" s="32">
        <f t="shared" si="20"/>
        <v>6.6119960353778146E-3</v>
      </c>
      <c r="X23" s="56" t="s">
        <v>677</v>
      </c>
      <c r="Y23" s="56" t="s">
        <v>679</v>
      </c>
      <c r="Z23" s="56" t="s">
        <v>696</v>
      </c>
      <c r="AA23" s="68">
        <v>0.14938000000000001</v>
      </c>
      <c r="AB23" s="68">
        <v>0.14913999999999999</v>
      </c>
      <c r="AC23" s="68">
        <f t="shared" si="14"/>
        <v>2.4000000000001798E-4</v>
      </c>
      <c r="AD23" s="32">
        <f t="shared" si="15"/>
        <v>1.6066407818986341E-3</v>
      </c>
      <c r="AF23" s="77" t="s">
        <v>677</v>
      </c>
      <c r="AG23" s="77" t="s">
        <v>679</v>
      </c>
      <c r="AH23" s="77" t="s">
        <v>696</v>
      </c>
      <c r="AI23" s="68">
        <v>0.14938000000000001</v>
      </c>
      <c r="AJ23" s="68">
        <v>0.14821000000000001</v>
      </c>
      <c r="AK23" s="68">
        <f t="shared" si="16"/>
        <v>1.1700000000000044E-3</v>
      </c>
      <c r="AL23" s="32">
        <f t="shared" si="17"/>
        <v>7.8323738117552829E-3</v>
      </c>
    </row>
    <row r="24" spans="1:38" x14ac:dyDescent="0.2">
      <c r="A24" s="56" t="s">
        <v>677</v>
      </c>
      <c r="B24" s="56" t="s">
        <v>679</v>
      </c>
      <c r="C24" s="56" t="s">
        <v>697</v>
      </c>
      <c r="D24" s="57">
        <f t="shared" si="1"/>
        <v>-1.0158999999999999E-3</v>
      </c>
      <c r="E24" s="58">
        <v>-0.30476999999999999</v>
      </c>
      <c r="F24" s="58">
        <f t="shared" si="2"/>
        <v>-0.3017223</v>
      </c>
      <c r="G24" s="58">
        <f t="shared" si="3"/>
        <v>-0.30273820000000001</v>
      </c>
      <c r="H24" s="58">
        <f t="shared" si="4"/>
        <v>-0.30375409999999997</v>
      </c>
      <c r="I24" s="58">
        <f t="shared" si="5"/>
        <v>-0.3057859</v>
      </c>
      <c r="J24" s="58">
        <f t="shared" si="6"/>
        <v>-0.30680179999999996</v>
      </c>
      <c r="K24" s="58">
        <f t="shared" si="7"/>
        <v>-0.30781769999999997</v>
      </c>
      <c r="L24" s="62">
        <f t="shared" ca="1" si="8"/>
        <v>0.7086564563981399</v>
      </c>
      <c r="M24" s="61">
        <v>2.0366403387070242E-2</v>
      </c>
      <c r="N24">
        <f t="shared" si="0"/>
        <v>-3</v>
      </c>
      <c r="O24" s="68">
        <f t="shared" si="9"/>
        <v>-0.30262294168768883</v>
      </c>
      <c r="P24" s="68">
        <f t="shared" si="10"/>
        <v>-0.30272000801472354</v>
      </c>
      <c r="Q24" s="68">
        <f t="shared" si="18"/>
        <v>-0.30334234172048319</v>
      </c>
      <c r="R24" s="68">
        <f t="shared" si="11"/>
        <v>-0.29964913443120644</v>
      </c>
      <c r="S24" s="68">
        <f t="shared" si="12"/>
        <v>-0.26148491185085848</v>
      </c>
      <c r="T24" s="68">
        <f t="shared" si="19"/>
        <v>-0.30262294168768883</v>
      </c>
      <c r="U24" s="68">
        <f t="shared" si="13"/>
        <v>2.1470583123111564E-3</v>
      </c>
      <c r="V24" s="32">
        <f t="shared" si="20"/>
        <v>7.0448479584970846E-3</v>
      </c>
      <c r="X24" s="56" t="s">
        <v>677</v>
      </c>
      <c r="Y24" s="56" t="s">
        <v>679</v>
      </c>
      <c r="Z24" s="56" t="s">
        <v>697</v>
      </c>
      <c r="AA24" s="68">
        <v>-0.30476999999999999</v>
      </c>
      <c r="AB24" s="68">
        <v>-0.30463000000000001</v>
      </c>
      <c r="AC24" s="68">
        <f t="shared" si="14"/>
        <v>1.3999999999997348E-4</v>
      </c>
      <c r="AD24" s="32">
        <f t="shared" si="15"/>
        <v>4.5936279817558644E-4</v>
      </c>
      <c r="AF24" s="77" t="s">
        <v>677</v>
      </c>
      <c r="AG24" s="77" t="s">
        <v>679</v>
      </c>
      <c r="AH24" s="77" t="s">
        <v>697</v>
      </c>
      <c r="AI24" s="68">
        <v>-0.30476999999999999</v>
      </c>
      <c r="AJ24" s="68">
        <v>-0.30584</v>
      </c>
      <c r="AK24" s="68">
        <f t="shared" si="16"/>
        <v>1.0700000000000154E-3</v>
      </c>
      <c r="AL24" s="32">
        <f t="shared" si="17"/>
        <v>3.5108442431998409E-3</v>
      </c>
    </row>
    <row r="25" spans="1:38" x14ac:dyDescent="0.2">
      <c r="A25" s="56" t="s">
        <v>677</v>
      </c>
      <c r="B25" s="56" t="s">
        <v>682</v>
      </c>
      <c r="C25" s="56" t="s">
        <v>692</v>
      </c>
      <c r="D25" s="57">
        <f t="shared" si="1"/>
        <v>5.8177641733144322E-5</v>
      </c>
      <c r="E25" s="58">
        <v>-0.22217999999999999</v>
      </c>
      <c r="F25" s="58">
        <f t="shared" si="2"/>
        <v>-0.22235453292519941</v>
      </c>
      <c r="G25" s="58">
        <f t="shared" si="3"/>
        <v>-0.22229635528346628</v>
      </c>
      <c r="H25" s="58">
        <f t="shared" si="4"/>
        <v>-0.22223817764173312</v>
      </c>
      <c r="I25" s="58">
        <f t="shared" si="5"/>
        <v>-0.22212182235826686</v>
      </c>
      <c r="J25" s="58">
        <f t="shared" si="6"/>
        <v>-0.2220636447165337</v>
      </c>
      <c r="K25" s="58">
        <f t="shared" si="7"/>
        <v>-0.22200546707480057</v>
      </c>
      <c r="L25" s="62">
        <f t="shared" ca="1" si="8"/>
        <v>0.28231101399899805</v>
      </c>
      <c r="M25" s="61">
        <v>0.2297746644168478</v>
      </c>
      <c r="N25">
        <f t="shared" si="0"/>
        <v>1</v>
      </c>
      <c r="O25" s="68">
        <f t="shared" si="9"/>
        <v>-0.22173498941520156</v>
      </c>
      <c r="P25" s="68">
        <f t="shared" si="10"/>
        <v>-0.22220775117843108</v>
      </c>
      <c r="Q25" s="68">
        <f t="shared" si="18"/>
        <v>-0.2222260623286281</v>
      </c>
      <c r="R25" s="68">
        <f t="shared" si="11"/>
        <v>-0.22238361118743763</v>
      </c>
      <c r="S25" s="68">
        <f t="shared" si="12"/>
        <v>-0.22409084487484707</v>
      </c>
      <c r="T25" s="68">
        <f t="shared" si="19"/>
        <v>-0.2222260623286281</v>
      </c>
      <c r="U25" s="68">
        <f t="shared" si="13"/>
        <v>4.6062328628110327E-5</v>
      </c>
      <c r="V25" s="32">
        <f t="shared" si="20"/>
        <v>2.0731986960172082E-4</v>
      </c>
      <c r="X25" s="56" t="s">
        <v>677</v>
      </c>
      <c r="Y25" s="56" t="s">
        <v>682</v>
      </c>
      <c r="Z25" s="56" t="s">
        <v>692</v>
      </c>
      <c r="AA25" s="68">
        <v>-0.22217999999999999</v>
      </c>
      <c r="AB25" s="68">
        <v>-0.22231999999999999</v>
      </c>
      <c r="AC25" s="68">
        <f t="shared" si="14"/>
        <v>1.4000000000000123E-4</v>
      </c>
      <c r="AD25" s="32">
        <f t="shared" si="15"/>
        <v>6.3011972274732754E-4</v>
      </c>
      <c r="AF25" s="77" t="s">
        <v>677</v>
      </c>
      <c r="AG25" s="77" t="s">
        <v>682</v>
      </c>
      <c r="AH25" s="77" t="s">
        <v>692</v>
      </c>
      <c r="AI25" s="68">
        <v>-0.22217999999999999</v>
      </c>
      <c r="AJ25" s="68">
        <v>-0.22206000000000001</v>
      </c>
      <c r="AK25" s="68">
        <f t="shared" si="16"/>
        <v>1.1999999999998123E-4</v>
      </c>
      <c r="AL25" s="32">
        <f t="shared" si="17"/>
        <v>5.4010261949762007E-4</v>
      </c>
    </row>
    <row r="26" spans="1:38" x14ac:dyDescent="0.2">
      <c r="A26" s="56" t="s">
        <v>677</v>
      </c>
      <c r="B26" s="56" t="s">
        <v>682</v>
      </c>
      <c r="C26" s="56" t="s">
        <v>693</v>
      </c>
      <c r="D26" s="57">
        <f t="shared" si="1"/>
        <v>3.3666666666666667E-3</v>
      </c>
      <c r="E26" s="58">
        <v>1.01</v>
      </c>
      <c r="F26" s="58">
        <f t="shared" si="2"/>
        <v>0.99990000000000001</v>
      </c>
      <c r="G26" s="58">
        <f t="shared" si="3"/>
        <v>1.0032666666666668</v>
      </c>
      <c r="H26" s="58">
        <f t="shared" si="4"/>
        <v>1.0066333333333333</v>
      </c>
      <c r="I26" s="58">
        <f t="shared" si="5"/>
        <v>1.0133666666666667</v>
      </c>
      <c r="J26" s="58">
        <f t="shared" si="6"/>
        <v>1.0167333333333333</v>
      </c>
      <c r="K26" s="58">
        <f t="shared" si="7"/>
        <v>1.0201</v>
      </c>
      <c r="L26" s="62">
        <f t="shared" ca="1" si="8"/>
        <v>0.52546768123399401</v>
      </c>
      <c r="M26" s="61">
        <v>0.82830623786220303</v>
      </c>
      <c r="N26">
        <f t="shared" si="0"/>
        <v>1</v>
      </c>
      <c r="O26" s="68">
        <f t="shared" si="9"/>
        <v>1.1296942191516459</v>
      </c>
      <c r="P26" s="68">
        <f t="shared" si="10"/>
        <v>1.0232215673348244</v>
      </c>
      <c r="Q26" s="68">
        <f t="shared" si="18"/>
        <v>1.0132384930192484</v>
      </c>
      <c r="R26" s="68">
        <f t="shared" si="11"/>
        <v>1.0130447706706114</v>
      </c>
      <c r="S26" s="68">
        <f t="shared" si="12"/>
        <v>0.99336383842126219</v>
      </c>
      <c r="T26" s="68">
        <f t="shared" si="19"/>
        <v>1.0132384930192484</v>
      </c>
      <c r="U26" s="68">
        <f t="shared" si="13"/>
        <v>3.2384930192483896E-3</v>
      </c>
      <c r="V26" s="32">
        <f t="shared" si="20"/>
        <v>3.2064287319290988E-3</v>
      </c>
      <c r="X26" s="56" t="s">
        <v>677</v>
      </c>
      <c r="Y26" s="56" t="s">
        <v>682</v>
      </c>
      <c r="Z26" s="56" t="s">
        <v>693</v>
      </c>
      <c r="AA26" s="68">
        <v>1.01</v>
      </c>
      <c r="AB26" s="68">
        <v>1.00915</v>
      </c>
      <c r="AC26" s="68">
        <f t="shared" si="14"/>
        <v>8.5000000000001741E-4</v>
      </c>
      <c r="AD26" s="32">
        <f t="shared" si="15"/>
        <v>8.4158415841585881E-4</v>
      </c>
      <c r="AF26" s="77" t="s">
        <v>677</v>
      </c>
      <c r="AG26" s="77" t="s">
        <v>682</v>
      </c>
      <c r="AH26" s="77" t="s">
        <v>693</v>
      </c>
      <c r="AI26" s="68">
        <v>1.01</v>
      </c>
      <c r="AJ26" s="68">
        <v>1.0040100000000001</v>
      </c>
      <c r="AK26" s="68">
        <f t="shared" si="16"/>
        <v>5.9899999999999398E-3</v>
      </c>
      <c r="AL26" s="32">
        <f t="shared" si="17"/>
        <v>5.9306930693068709E-3</v>
      </c>
    </row>
    <row r="27" spans="1:38" x14ac:dyDescent="0.2">
      <c r="A27" s="56" t="s">
        <v>682</v>
      </c>
      <c r="B27" s="56" t="s">
        <v>679</v>
      </c>
      <c r="C27" s="56" t="s">
        <v>694</v>
      </c>
      <c r="D27" s="57">
        <f t="shared" si="1"/>
        <v>-2.2968333333333335E-3</v>
      </c>
      <c r="E27" s="58">
        <v>-0.68905000000000005</v>
      </c>
      <c r="F27" s="58">
        <f t="shared" si="2"/>
        <v>-0.68215950000000003</v>
      </c>
      <c r="G27" s="58">
        <f t="shared" si="3"/>
        <v>-0.68445633333333333</v>
      </c>
      <c r="H27" s="58">
        <f t="shared" si="4"/>
        <v>-0.68675316666666675</v>
      </c>
      <c r="I27" s="58">
        <f t="shared" si="5"/>
        <v>-0.69134683333333335</v>
      </c>
      <c r="J27" s="58">
        <f t="shared" si="6"/>
        <v>-0.69364366666666677</v>
      </c>
      <c r="K27" s="58">
        <f t="shared" si="7"/>
        <v>-0.69594050000000007</v>
      </c>
      <c r="L27" s="62">
        <f t="shared" ca="1" si="8"/>
        <v>0.86256547569458253</v>
      </c>
      <c r="M27" s="61">
        <v>6.8890446959768425E-3</v>
      </c>
      <c r="N27">
        <f t="shared" si="0"/>
        <v>-3</v>
      </c>
      <c r="O27" s="68">
        <f t="shared" si="9"/>
        <v>-0.68275261247051489</v>
      </c>
      <c r="P27" s="68">
        <f t="shared" si="10"/>
        <v>-0.6841874237490253</v>
      </c>
      <c r="Q27" s="68">
        <f t="shared" si="18"/>
        <v>-0.68573153038624646</v>
      </c>
      <c r="R27" s="68">
        <f t="shared" si="11"/>
        <v>-0.67724453093568171</v>
      </c>
      <c r="S27" s="68">
        <f t="shared" si="12"/>
        <v>-0.58974424728015151</v>
      </c>
      <c r="T27" s="68">
        <f t="shared" si="19"/>
        <v>-0.68275261247051489</v>
      </c>
      <c r="U27" s="68">
        <f t="shared" si="13"/>
        <v>6.2973875294851656E-3</v>
      </c>
      <c r="V27" s="32">
        <f t="shared" si="20"/>
        <v>9.1392315934767654E-3</v>
      </c>
      <c r="X27" s="56" t="s">
        <v>682</v>
      </c>
      <c r="Y27" s="56" t="s">
        <v>679</v>
      </c>
      <c r="Z27" s="56" t="s">
        <v>694</v>
      </c>
      <c r="AA27" s="68">
        <v>-0.68901999999999997</v>
      </c>
      <c r="AB27" s="68">
        <v>-0.69030999999999998</v>
      </c>
      <c r="AC27" s="68">
        <f t="shared" si="14"/>
        <v>1.2900000000000134E-3</v>
      </c>
      <c r="AD27" s="32">
        <f t="shared" si="15"/>
        <v>1.8722243185974477E-3</v>
      </c>
      <c r="AF27" s="77" t="s">
        <v>682</v>
      </c>
      <c r="AG27" s="77" t="s">
        <v>679</v>
      </c>
      <c r="AH27" s="77" t="s">
        <v>694</v>
      </c>
      <c r="AI27" s="68">
        <v>-0.68905000000000005</v>
      </c>
      <c r="AJ27" s="68">
        <v>-0.68298999999999999</v>
      </c>
      <c r="AK27" s="68">
        <f t="shared" si="16"/>
        <v>6.0600000000000653E-3</v>
      </c>
      <c r="AL27" s="32">
        <f t="shared" si="17"/>
        <v>8.7947173644874321E-3</v>
      </c>
    </row>
    <row r="28" spans="1:38" x14ac:dyDescent="0.2">
      <c r="A28" s="56" t="s">
        <v>682</v>
      </c>
      <c r="B28" s="56" t="s">
        <v>681</v>
      </c>
      <c r="C28" s="56" t="s">
        <v>694</v>
      </c>
      <c r="D28" s="57">
        <f t="shared" si="1"/>
        <v>-7.8573333333333342E-4</v>
      </c>
      <c r="E28" s="58">
        <v>-0.23572000000000001</v>
      </c>
      <c r="F28" s="58">
        <f t="shared" si="2"/>
        <v>-0.23336280000000001</v>
      </c>
      <c r="G28" s="58">
        <f t="shared" si="3"/>
        <v>-0.23414853333333335</v>
      </c>
      <c r="H28" s="58">
        <f t="shared" si="4"/>
        <v>-0.23493426666666667</v>
      </c>
      <c r="I28" s="58">
        <f t="shared" si="5"/>
        <v>-0.23650573333333336</v>
      </c>
      <c r="J28" s="58">
        <f t="shared" si="6"/>
        <v>-0.23729146666666667</v>
      </c>
      <c r="K28" s="58">
        <f t="shared" si="7"/>
        <v>-0.23807720000000002</v>
      </c>
      <c r="L28" s="62">
        <f t="shared" ca="1" si="8"/>
        <v>0.16214715399863877</v>
      </c>
      <c r="M28" s="61">
        <v>0.8686349591885707</v>
      </c>
      <c r="N28">
        <f t="shared" si="0"/>
        <v>1</v>
      </c>
      <c r="O28" s="68">
        <f t="shared" si="9"/>
        <v>-0.26513224997357143</v>
      </c>
      <c r="P28" s="68">
        <f t="shared" si="10"/>
        <v>-0.23903889920480564</v>
      </c>
      <c r="Q28" s="68">
        <f t="shared" si="18"/>
        <v>-0.23656866327356121</v>
      </c>
      <c r="R28" s="68">
        <f t="shared" si="11"/>
        <v>-0.23666377592788646</v>
      </c>
      <c r="S28" s="68">
        <f t="shared" si="12"/>
        <v>-0.23331462883914991</v>
      </c>
      <c r="T28" s="68">
        <f t="shared" si="19"/>
        <v>-0.23656866327356121</v>
      </c>
      <c r="U28" s="68">
        <f t="shared" si="13"/>
        <v>8.4866327356120097E-4</v>
      </c>
      <c r="V28" s="32">
        <f t="shared" si="20"/>
        <v>3.6003023653538137E-3</v>
      </c>
      <c r="X28" s="56" t="s">
        <v>682</v>
      </c>
      <c r="Y28" s="56" t="s">
        <v>681</v>
      </c>
      <c r="Z28" s="56" t="s">
        <v>694</v>
      </c>
      <c r="AA28" s="68">
        <v>-0.23573</v>
      </c>
      <c r="AB28" s="68">
        <v>-0.23402000000000001</v>
      </c>
      <c r="AC28" s="68">
        <f t="shared" si="14"/>
        <v>1.7099999999999893E-3</v>
      </c>
      <c r="AD28" s="32">
        <f t="shared" si="15"/>
        <v>7.2540618504220479E-3</v>
      </c>
      <c r="AF28" s="77" t="s">
        <v>682</v>
      </c>
      <c r="AG28" s="77" t="s">
        <v>681</v>
      </c>
      <c r="AH28" s="77" t="s">
        <v>694</v>
      </c>
      <c r="AI28" s="68">
        <v>-0.23572000000000001</v>
      </c>
      <c r="AJ28" s="68">
        <v>-0.23424</v>
      </c>
      <c r="AK28" s="68">
        <f t="shared" si="16"/>
        <v>1.4800000000000091E-3</v>
      </c>
      <c r="AL28" s="32">
        <f t="shared" si="17"/>
        <v>6.2786356694383549E-3</v>
      </c>
    </row>
    <row r="29" spans="1:38" x14ac:dyDescent="0.2">
      <c r="A29" s="56" t="s">
        <v>682</v>
      </c>
      <c r="B29" s="56" t="s">
        <v>679</v>
      </c>
      <c r="C29" s="56" t="s">
        <v>695</v>
      </c>
      <c r="D29" s="57">
        <f t="shared" si="1"/>
        <v>4.6340000000000004E-4</v>
      </c>
      <c r="E29" s="58">
        <v>0.13902</v>
      </c>
      <c r="F29" s="58">
        <f t="shared" si="2"/>
        <v>0.1376298</v>
      </c>
      <c r="G29" s="58">
        <f t="shared" si="3"/>
        <v>0.1380932</v>
      </c>
      <c r="H29" s="58">
        <f t="shared" si="4"/>
        <v>0.1385566</v>
      </c>
      <c r="I29" s="58">
        <f t="shared" si="5"/>
        <v>0.13948340000000001</v>
      </c>
      <c r="J29" s="58">
        <f t="shared" si="6"/>
        <v>0.13994680000000001</v>
      </c>
      <c r="K29" s="58">
        <f t="shared" si="7"/>
        <v>0.14041020000000001</v>
      </c>
      <c r="L29" s="62">
        <f t="shared" ca="1" si="8"/>
        <v>0.70086518096005435</v>
      </c>
      <c r="M29" s="61">
        <v>7.5261190952833346E-2</v>
      </c>
      <c r="N29">
        <f t="shared" si="0"/>
        <v>-2</v>
      </c>
      <c r="O29" s="68">
        <f t="shared" si="9"/>
        <v>0.13922655738403464</v>
      </c>
      <c r="P29" s="68">
        <f t="shared" si="10"/>
        <v>0.13827208532661917</v>
      </c>
      <c r="Q29" s="68">
        <f t="shared" si="18"/>
        <v>0.13844331097535173</v>
      </c>
      <c r="R29" s="68">
        <f t="shared" si="11"/>
        <v>0.13687131476002606</v>
      </c>
      <c r="S29" s="68">
        <f t="shared" si="12"/>
        <v>0.12046155785023507</v>
      </c>
      <c r="T29" s="68">
        <f t="shared" si="19"/>
        <v>0.13827208532661917</v>
      </c>
      <c r="U29" s="68">
        <f t="shared" si="13"/>
        <v>7.479146733808395E-4</v>
      </c>
      <c r="V29" s="32">
        <f t="shared" si="20"/>
        <v>5.3799070161188282E-3</v>
      </c>
      <c r="X29" s="56" t="s">
        <v>682</v>
      </c>
      <c r="Y29" s="56" t="s">
        <v>681</v>
      </c>
      <c r="Z29" s="56" t="s">
        <v>695</v>
      </c>
      <c r="AA29" s="68">
        <v>9.2200000000000008E-3</v>
      </c>
      <c r="AB29" s="68">
        <v>9.1400000000000006E-3</v>
      </c>
      <c r="AC29" s="68">
        <f t="shared" si="14"/>
        <v>8.000000000000021E-5</v>
      </c>
      <c r="AD29" s="32">
        <f t="shared" si="15"/>
        <v>8.6767895878525174E-3</v>
      </c>
      <c r="AF29" s="77" t="s">
        <v>682</v>
      </c>
      <c r="AG29" s="77" t="s">
        <v>679</v>
      </c>
      <c r="AH29" s="77" t="s">
        <v>695</v>
      </c>
      <c r="AI29" s="68">
        <v>0.13902</v>
      </c>
      <c r="AJ29" s="68">
        <v>0.13829</v>
      </c>
      <c r="AK29" s="68">
        <f t="shared" si="16"/>
        <v>7.3000000000000842E-4</v>
      </c>
      <c r="AL29" s="32">
        <f t="shared" si="17"/>
        <v>5.2510430153935288E-3</v>
      </c>
    </row>
    <row r="30" spans="1:38" x14ac:dyDescent="0.2">
      <c r="A30" s="56" t="s">
        <v>682</v>
      </c>
      <c r="B30" s="56" t="s">
        <v>681</v>
      </c>
      <c r="C30" s="56" t="s">
        <v>695</v>
      </c>
      <c r="D30" s="57">
        <f t="shared" si="1"/>
        <v>3.0566666666666667E-5</v>
      </c>
      <c r="E30" s="58">
        <v>9.1699999999999993E-3</v>
      </c>
      <c r="F30" s="58">
        <f t="shared" si="2"/>
        <v>9.0782999999999992E-3</v>
      </c>
      <c r="G30" s="58">
        <f t="shared" si="3"/>
        <v>9.1088666666666665E-3</v>
      </c>
      <c r="H30" s="58">
        <f t="shared" si="4"/>
        <v>9.139433333333332E-3</v>
      </c>
      <c r="I30" s="58">
        <f t="shared" si="5"/>
        <v>9.2005666666666666E-3</v>
      </c>
      <c r="J30" s="58">
        <f t="shared" si="6"/>
        <v>9.2311333333333322E-3</v>
      </c>
      <c r="K30" s="58">
        <f t="shared" si="7"/>
        <v>9.2616999999999994E-3</v>
      </c>
      <c r="L30" s="62">
        <f t="shared" ca="1" si="8"/>
        <v>0.35961035129595653</v>
      </c>
      <c r="M30" s="61">
        <v>0.35148334777628704</v>
      </c>
      <c r="N30">
        <f t="shared" si="0"/>
        <v>1</v>
      </c>
      <c r="O30" s="68">
        <f t="shared" si="9"/>
        <v>9.5772468219282991E-3</v>
      </c>
      <c r="P30" s="68">
        <f t="shared" si="10"/>
        <v>9.1827942187664574E-3</v>
      </c>
      <c r="Q30" s="68">
        <f t="shared" si="18"/>
        <v>9.156698918831023E-3</v>
      </c>
      <c r="R30" s="68">
        <f t="shared" si="11"/>
        <v>9.0903969658844425E-3</v>
      </c>
      <c r="S30" s="68">
        <f t="shared" si="12"/>
        <v>8.339474949356402E-3</v>
      </c>
      <c r="T30" s="68">
        <f t="shared" si="19"/>
        <v>9.156698918831023E-3</v>
      </c>
      <c r="U30" s="68">
        <f t="shared" si="13"/>
        <v>1.3301081168976339E-5</v>
      </c>
      <c r="V30" s="32">
        <f t="shared" si="20"/>
        <v>1.4504995822220655E-3</v>
      </c>
      <c r="X30" s="56" t="s">
        <v>682</v>
      </c>
      <c r="Y30" s="56" t="s">
        <v>679</v>
      </c>
      <c r="Z30" s="56" t="s">
        <v>695</v>
      </c>
      <c r="AA30" s="68">
        <v>0.13915</v>
      </c>
      <c r="AB30" s="68">
        <v>0.13966999999999999</v>
      </c>
      <c r="AC30" s="68">
        <f t="shared" si="14"/>
        <v>5.1999999999999269E-4</v>
      </c>
      <c r="AD30" s="32">
        <f t="shared" si="15"/>
        <v>3.736974487962578E-3</v>
      </c>
      <c r="AF30" s="77" t="s">
        <v>682</v>
      </c>
      <c r="AG30" s="77" t="s">
        <v>681</v>
      </c>
      <c r="AH30" s="77" t="s">
        <v>695</v>
      </c>
      <c r="AI30" s="68">
        <v>9.1699999999999993E-3</v>
      </c>
      <c r="AJ30" s="68">
        <v>9.0900000000000009E-3</v>
      </c>
      <c r="AK30" s="68">
        <f t="shared" si="16"/>
        <v>7.9999999999998475E-5</v>
      </c>
      <c r="AL30" s="32">
        <f t="shared" si="17"/>
        <v>8.7241003271535961E-3</v>
      </c>
    </row>
    <row r="31" spans="1:38" x14ac:dyDescent="0.2">
      <c r="A31" s="56" t="s">
        <v>677</v>
      </c>
      <c r="B31" s="56" t="s">
        <v>682</v>
      </c>
      <c r="C31" s="56" t="s">
        <v>696</v>
      </c>
      <c r="D31" s="57">
        <f t="shared" si="1"/>
        <v>-3.0825666666666664E-3</v>
      </c>
      <c r="E31" s="58">
        <v>-0.92476999999999998</v>
      </c>
      <c r="F31" s="58">
        <f t="shared" si="2"/>
        <v>-0.91552230000000001</v>
      </c>
      <c r="G31" s="58">
        <f t="shared" si="3"/>
        <v>-0.91860486666666663</v>
      </c>
      <c r="H31" s="58">
        <f t="shared" si="4"/>
        <v>-0.92168743333333336</v>
      </c>
      <c r="I31" s="58">
        <f t="shared" si="5"/>
        <v>-0.9278525666666666</v>
      </c>
      <c r="J31" s="58">
        <f t="shared" si="6"/>
        <v>-0.93093513333333333</v>
      </c>
      <c r="K31" s="58">
        <f t="shared" si="7"/>
        <v>-0.93401769999999995</v>
      </c>
      <c r="L31" s="62">
        <f t="shared" ca="1" si="8"/>
        <v>0.29737470173855929</v>
      </c>
      <c r="M31" s="61">
        <v>0.12928551091498242</v>
      </c>
      <c r="N31">
        <f t="shared" si="0"/>
        <v>-2</v>
      </c>
      <c r="O31" s="68">
        <f t="shared" si="9"/>
        <v>-0.93390783573097846</v>
      </c>
      <c r="P31" s="68">
        <f t="shared" si="10"/>
        <v>-0.92102023595606697</v>
      </c>
      <c r="Q31" s="68">
        <f t="shared" si="18"/>
        <v>-0.92142176640227413</v>
      </c>
      <c r="R31" s="68">
        <f t="shared" si="11"/>
        <v>-0.91170221986580402</v>
      </c>
      <c r="S31" s="68">
        <f t="shared" si="12"/>
        <v>-0.80908184940619476</v>
      </c>
      <c r="T31" s="68">
        <f t="shared" si="19"/>
        <v>-0.92102023595606697</v>
      </c>
      <c r="U31" s="68">
        <f t="shared" si="13"/>
        <v>3.7497640439330127E-3</v>
      </c>
      <c r="V31" s="32">
        <f t="shared" si="20"/>
        <v>4.0548071887420789E-3</v>
      </c>
      <c r="X31" s="56" t="s">
        <v>677</v>
      </c>
      <c r="Y31" s="56" t="s">
        <v>682</v>
      </c>
      <c r="Z31" s="56" t="s">
        <v>696</v>
      </c>
      <c r="AA31" s="68">
        <v>-0.92474999999999996</v>
      </c>
      <c r="AB31" s="68">
        <v>-0.92915999999999999</v>
      </c>
      <c r="AC31" s="68">
        <f t="shared" si="14"/>
        <v>4.410000000000025E-3</v>
      </c>
      <c r="AD31" s="32">
        <f t="shared" si="15"/>
        <v>4.7688564476885921E-3</v>
      </c>
      <c r="AF31" s="77" t="s">
        <v>677</v>
      </c>
      <c r="AG31" s="77" t="s">
        <v>682</v>
      </c>
      <c r="AH31" s="77" t="s">
        <v>696</v>
      </c>
      <c r="AI31" s="68">
        <v>-0.92476999999999998</v>
      </c>
      <c r="AJ31" s="68">
        <v>-0.91866999999999999</v>
      </c>
      <c r="AK31" s="68">
        <f t="shared" si="16"/>
        <v>6.0999999999999943E-3</v>
      </c>
      <c r="AL31" s="32">
        <f t="shared" si="17"/>
        <v>6.5962347394487222E-3</v>
      </c>
    </row>
    <row r="32" spans="1:38" x14ac:dyDescent="0.2">
      <c r="A32" s="56" t="s">
        <v>677</v>
      </c>
      <c r="B32" s="56" t="s">
        <v>682</v>
      </c>
      <c r="C32" s="56" t="s">
        <v>697</v>
      </c>
      <c r="D32" s="57">
        <f t="shared" si="1"/>
        <v>4.9399999999999997E-4</v>
      </c>
      <c r="E32" s="58">
        <v>0.1482</v>
      </c>
      <c r="F32" s="58">
        <f t="shared" si="2"/>
        <v>0.14671799999999999</v>
      </c>
      <c r="G32" s="58">
        <f t="shared" si="3"/>
        <v>0.14721200000000001</v>
      </c>
      <c r="H32" s="58">
        <f t="shared" si="4"/>
        <v>0.147706</v>
      </c>
      <c r="I32" s="58">
        <f t="shared" si="5"/>
        <v>0.14869399999999999</v>
      </c>
      <c r="J32" s="58">
        <f t="shared" si="6"/>
        <v>0.14918799999999999</v>
      </c>
      <c r="K32" s="58">
        <f t="shared" si="7"/>
        <v>0.14968200000000001</v>
      </c>
      <c r="L32" s="62">
        <f t="shared" ca="1" si="8"/>
        <v>0.82290507481098574</v>
      </c>
      <c r="M32" s="61">
        <v>0.92432969604230308</v>
      </c>
      <c r="N32">
        <f t="shared" si="0"/>
        <v>1</v>
      </c>
      <c r="O32" s="68">
        <f t="shared" si="9"/>
        <v>0.16797450209067211</v>
      </c>
      <c r="P32" s="68">
        <f t="shared" si="10"/>
        <v>0.15048908366331784</v>
      </c>
      <c r="Q32" s="68">
        <f t="shared" si="18"/>
        <v>0.14881417776104569</v>
      </c>
      <c r="R32" s="68">
        <f t="shared" si="11"/>
        <v>0.14899581508347973</v>
      </c>
      <c r="S32" s="68">
        <f t="shared" si="12"/>
        <v>0.14797038087854994</v>
      </c>
      <c r="T32" s="68">
        <f t="shared" si="19"/>
        <v>0.14881417776104569</v>
      </c>
      <c r="U32" s="68">
        <f t="shared" si="13"/>
        <v>6.1417776104569222E-4</v>
      </c>
      <c r="V32" s="32">
        <f t="shared" si="20"/>
        <v>4.1442493997685039E-3</v>
      </c>
      <c r="X32" s="56" t="s">
        <v>677</v>
      </c>
      <c r="Y32" s="56" t="s">
        <v>682</v>
      </c>
      <c r="Z32" s="56" t="s">
        <v>697</v>
      </c>
      <c r="AA32" s="68">
        <v>0.14835999999999999</v>
      </c>
      <c r="AB32" s="68">
        <v>0.14835000000000001</v>
      </c>
      <c r="AC32" s="68">
        <f t="shared" si="14"/>
        <v>9.9999999999822453E-6</v>
      </c>
      <c r="AD32" s="32">
        <f t="shared" si="15"/>
        <v>6.7403612833528219E-5</v>
      </c>
      <c r="AF32" s="77" t="s">
        <v>677</v>
      </c>
      <c r="AG32" s="77" t="s">
        <v>682</v>
      </c>
      <c r="AH32" s="77" t="s">
        <v>697</v>
      </c>
      <c r="AI32" s="68">
        <v>0.1482</v>
      </c>
      <c r="AJ32" s="68">
        <v>0.14746000000000001</v>
      </c>
      <c r="AK32" s="68">
        <f t="shared" si="16"/>
        <v>7.3999999999999067E-4</v>
      </c>
      <c r="AL32" s="32">
        <f t="shared" si="17"/>
        <v>4.9932523616733511E-3</v>
      </c>
    </row>
    <row r="33" spans="1:38" x14ac:dyDescent="0.2">
      <c r="A33" s="56" t="s">
        <v>677</v>
      </c>
      <c r="B33" s="56" t="s">
        <v>681</v>
      </c>
      <c r="C33" s="56" t="s">
        <v>692</v>
      </c>
      <c r="D33" s="57">
        <f t="shared" si="1"/>
        <v>5.8177641733144322E-5</v>
      </c>
      <c r="E33" s="58">
        <v>-0.17993999999999999</v>
      </c>
      <c r="F33" s="58">
        <f t="shared" si="2"/>
        <v>-0.18011453292519941</v>
      </c>
      <c r="G33" s="58">
        <f t="shared" si="3"/>
        <v>-0.18005635528346628</v>
      </c>
      <c r="H33" s="58">
        <f t="shared" si="4"/>
        <v>-0.17999817764173312</v>
      </c>
      <c r="I33" s="58">
        <f t="shared" si="5"/>
        <v>-0.17988182235826686</v>
      </c>
      <c r="J33" s="58">
        <f t="shared" si="6"/>
        <v>-0.1798236447165337</v>
      </c>
      <c r="K33" s="58">
        <f t="shared" si="7"/>
        <v>-0.17976546707480057</v>
      </c>
      <c r="L33" s="62">
        <f t="shared" ca="1" si="8"/>
        <v>0.28480090817643444</v>
      </c>
      <c r="M33" s="61">
        <v>5.3271831458586938E-2</v>
      </c>
      <c r="N33">
        <f t="shared" si="0"/>
        <v>-2</v>
      </c>
      <c r="O33" s="68">
        <f t="shared" si="9"/>
        <v>-0.17997370823015393</v>
      </c>
      <c r="P33" s="68">
        <f t="shared" si="10"/>
        <v>-0.18004331054988607</v>
      </c>
      <c r="Q33" s="68">
        <f t="shared" si="18"/>
        <v>-0.18001614881729122</v>
      </c>
      <c r="R33" s="68">
        <f t="shared" si="11"/>
        <v>-0.18021917055889261</v>
      </c>
      <c r="S33" s="68">
        <f t="shared" si="12"/>
        <v>-0.18232956368979944</v>
      </c>
      <c r="T33" s="68">
        <f t="shared" si="19"/>
        <v>-0.18004331054988607</v>
      </c>
      <c r="U33" s="68">
        <f t="shared" si="13"/>
        <v>1.0331054988607646E-4</v>
      </c>
      <c r="V33" s="32">
        <f t="shared" si="20"/>
        <v>5.7413887899342262E-4</v>
      </c>
      <c r="X33" s="56" t="s">
        <v>677</v>
      </c>
      <c r="Y33" s="56" t="s">
        <v>681</v>
      </c>
      <c r="Z33" s="56" t="s">
        <v>692</v>
      </c>
      <c r="AA33" s="68">
        <v>-0.17993999999999999</v>
      </c>
      <c r="AB33" s="68">
        <v>-0.17988999999999999</v>
      </c>
      <c r="AC33" s="68">
        <f t="shared" si="14"/>
        <v>4.9999999999994493E-5</v>
      </c>
      <c r="AD33" s="32">
        <f t="shared" si="15"/>
        <v>2.7787040124482881E-4</v>
      </c>
      <c r="AF33" s="77" t="s">
        <v>677</v>
      </c>
      <c r="AG33" s="77" t="s">
        <v>681</v>
      </c>
      <c r="AH33" s="77" t="s">
        <v>692</v>
      </c>
      <c r="AI33" s="68">
        <v>-0.17993999999999999</v>
      </c>
      <c r="AJ33" s="68">
        <v>-0.17993999999999999</v>
      </c>
      <c r="AK33" s="68">
        <f t="shared" si="16"/>
        <v>0</v>
      </c>
      <c r="AL33" s="32">
        <f t="shared" si="17"/>
        <v>0</v>
      </c>
    </row>
    <row r="34" spans="1:38" x14ac:dyDescent="0.2">
      <c r="A34" s="56" t="s">
        <v>677</v>
      </c>
      <c r="B34" s="56" t="s">
        <v>681</v>
      </c>
      <c r="C34" s="56" t="s">
        <v>693</v>
      </c>
      <c r="D34" s="57">
        <f t="shared" si="1"/>
        <v>3.3933333333333333E-3</v>
      </c>
      <c r="E34" s="58">
        <v>1.018</v>
      </c>
      <c r="F34" s="58">
        <f t="shared" si="2"/>
        <v>1.0078199999999999</v>
      </c>
      <c r="G34" s="58">
        <f t="shared" si="3"/>
        <v>1.0112133333333333</v>
      </c>
      <c r="H34" s="58">
        <f t="shared" si="4"/>
        <v>1.0146066666666667</v>
      </c>
      <c r="I34" s="58">
        <f t="shared" si="5"/>
        <v>1.0213933333333334</v>
      </c>
      <c r="J34" s="58">
        <f t="shared" si="6"/>
        <v>1.0247866666666667</v>
      </c>
      <c r="K34" s="58">
        <f t="shared" si="7"/>
        <v>1.0281800000000001</v>
      </c>
      <c r="L34" s="62">
        <f t="shared" ca="1" si="8"/>
        <v>0.70846502883986084</v>
      </c>
      <c r="M34" s="61">
        <v>0.39398375478231723</v>
      </c>
      <c r="N34">
        <f t="shared" si="0"/>
        <v>1</v>
      </c>
      <c r="O34" s="68">
        <f t="shared" si="9"/>
        <v>1.0699336227456722</v>
      </c>
      <c r="P34" s="68">
        <f t="shared" si="10"/>
        <v>1.0204815467836252</v>
      </c>
      <c r="Q34" s="68">
        <f t="shared" si="18"/>
        <v>1.0169459465022794</v>
      </c>
      <c r="R34" s="68">
        <f t="shared" si="11"/>
        <v>1.0102241418290017</v>
      </c>
      <c r="S34" s="68">
        <f t="shared" si="12"/>
        <v>0.93252339741544632</v>
      </c>
      <c r="T34" s="68">
        <f t="shared" si="19"/>
        <v>1.0169459465022794</v>
      </c>
      <c r="U34" s="68">
        <f t="shared" si="13"/>
        <v>1.0540534977205862E-3</v>
      </c>
      <c r="V34" s="32">
        <f t="shared" si="20"/>
        <v>1.0354160095487094E-3</v>
      </c>
      <c r="X34" s="56" t="s">
        <v>677</v>
      </c>
      <c r="Y34" s="56" t="s">
        <v>681</v>
      </c>
      <c r="Z34" s="56" t="s">
        <v>693</v>
      </c>
      <c r="AA34" s="68">
        <v>1.018</v>
      </c>
      <c r="AB34" s="68">
        <v>1.01326</v>
      </c>
      <c r="AC34" s="68">
        <f t="shared" si="14"/>
        <v>4.7399999999999665E-3</v>
      </c>
      <c r="AD34" s="32">
        <f t="shared" si="15"/>
        <v>4.6561886051080222E-3</v>
      </c>
      <c r="AF34" s="77" t="s">
        <v>677</v>
      </c>
      <c r="AG34" s="77" t="s">
        <v>681</v>
      </c>
      <c r="AH34" s="77" t="s">
        <v>693</v>
      </c>
      <c r="AI34" s="68">
        <v>1.018</v>
      </c>
      <c r="AJ34" s="68">
        <v>1.0126299999999999</v>
      </c>
      <c r="AK34" s="68">
        <f t="shared" si="16"/>
        <v>5.3700000000000969E-3</v>
      </c>
      <c r="AL34" s="32">
        <f t="shared" si="17"/>
        <v>5.2750491159136515E-3</v>
      </c>
    </row>
    <row r="35" spans="1:38" x14ac:dyDescent="0.2">
      <c r="A35" s="56" t="s">
        <v>681</v>
      </c>
      <c r="B35" s="56" t="s">
        <v>680</v>
      </c>
      <c r="C35" s="56" t="s">
        <v>694</v>
      </c>
      <c r="D35" s="57">
        <f t="shared" si="1"/>
        <v>-2.0674000000000001E-3</v>
      </c>
      <c r="E35" s="58">
        <v>-0.62021999999999999</v>
      </c>
      <c r="F35" s="58">
        <f t="shared" si="2"/>
        <v>-0.61401779999999995</v>
      </c>
      <c r="G35" s="58">
        <f t="shared" si="3"/>
        <v>-0.6160852</v>
      </c>
      <c r="H35" s="58">
        <f t="shared" si="4"/>
        <v>-0.61815259999999994</v>
      </c>
      <c r="I35" s="58">
        <f t="shared" si="5"/>
        <v>-0.62228740000000005</v>
      </c>
      <c r="J35" s="58">
        <f t="shared" si="6"/>
        <v>-0.62435479999999999</v>
      </c>
      <c r="K35" s="58">
        <f t="shared" si="7"/>
        <v>-0.62642220000000004</v>
      </c>
      <c r="L35" s="62">
        <f t="shared" ca="1" si="8"/>
        <v>0.40632828660119524</v>
      </c>
      <c r="M35" s="61">
        <v>0.52578271713751934</v>
      </c>
      <c r="N35">
        <f t="shared" si="0"/>
        <v>1</v>
      </c>
      <c r="O35" s="68">
        <f t="shared" si="9"/>
        <v>-0.66456382328252361</v>
      </c>
      <c r="P35" s="68">
        <f t="shared" si="10"/>
        <v>-0.62373690323333386</v>
      </c>
      <c r="Q35" s="68">
        <f t="shared" si="18"/>
        <v>-0.62037617693937919</v>
      </c>
      <c r="R35" s="68">
        <f t="shared" si="11"/>
        <v>-0.61748754399860284</v>
      </c>
      <c r="S35" s="68">
        <f t="shared" si="12"/>
        <v>-0.58084617106806935</v>
      </c>
      <c r="T35" s="68">
        <f t="shared" si="19"/>
        <v>-0.62037617693937919</v>
      </c>
      <c r="U35" s="68">
        <f t="shared" si="13"/>
        <v>1.5617693937919341E-4</v>
      </c>
      <c r="V35" s="32">
        <f t="shared" si="20"/>
        <v>2.5180893776271873E-4</v>
      </c>
      <c r="X35" s="56" t="s">
        <v>681</v>
      </c>
      <c r="Y35" s="56" t="s">
        <v>682</v>
      </c>
      <c r="Z35" s="56" t="s">
        <v>694</v>
      </c>
      <c r="AA35" s="68">
        <v>0.23832</v>
      </c>
      <c r="AB35" s="68">
        <v>0.23810000000000001</v>
      </c>
      <c r="AC35" s="68">
        <f t="shared" si="14"/>
        <v>2.1999999999999797E-4</v>
      </c>
      <c r="AD35" s="32">
        <f t="shared" si="15"/>
        <v>9.2312856663308979E-4</v>
      </c>
      <c r="AF35" s="77" t="s">
        <v>681</v>
      </c>
      <c r="AG35" s="77" t="s">
        <v>680</v>
      </c>
      <c r="AH35" s="77" t="s">
        <v>694</v>
      </c>
      <c r="AI35" s="68">
        <v>-0.62021999999999999</v>
      </c>
      <c r="AJ35" s="68">
        <v>-0.62111000000000005</v>
      </c>
      <c r="AK35" s="68">
        <f t="shared" si="16"/>
        <v>8.9000000000005741E-4</v>
      </c>
      <c r="AL35" s="32">
        <f t="shared" si="17"/>
        <v>1.4349746864016921E-3</v>
      </c>
    </row>
    <row r="36" spans="1:38" x14ac:dyDescent="0.2">
      <c r="A36" s="56" t="s">
        <v>681</v>
      </c>
      <c r="B36" s="56" t="s">
        <v>683</v>
      </c>
      <c r="C36" s="56" t="s">
        <v>694</v>
      </c>
      <c r="D36" s="57">
        <f t="shared" si="1"/>
        <v>9.632666666666667E-4</v>
      </c>
      <c r="E36" s="58">
        <v>0.28898000000000001</v>
      </c>
      <c r="F36" s="58">
        <f t="shared" si="2"/>
        <v>0.28609020000000002</v>
      </c>
      <c r="G36" s="58">
        <f t="shared" si="3"/>
        <v>0.2870534666666667</v>
      </c>
      <c r="H36" s="58">
        <f t="shared" si="4"/>
        <v>0.28801673333333333</v>
      </c>
      <c r="I36" s="58">
        <f t="shared" si="5"/>
        <v>0.2899432666666667</v>
      </c>
      <c r="J36" s="58">
        <f t="shared" si="6"/>
        <v>0.29090653333333333</v>
      </c>
      <c r="K36" s="58">
        <f t="shared" si="7"/>
        <v>0.29186980000000001</v>
      </c>
      <c r="L36" s="62">
        <f t="shared" ca="1" si="8"/>
        <v>0.79772464302016899</v>
      </c>
      <c r="M36" s="61">
        <v>0.92339200757743622</v>
      </c>
      <c r="N36">
        <f t="shared" si="0"/>
        <v>1</v>
      </c>
      <c r="O36" s="68">
        <f t="shared" si="9"/>
        <v>0.32749683548558378</v>
      </c>
      <c r="P36" s="68">
        <f t="shared" si="10"/>
        <v>0.29343691229702523</v>
      </c>
      <c r="Q36" s="68">
        <f t="shared" si="18"/>
        <v>0.29017495871032067</v>
      </c>
      <c r="R36" s="68">
        <f t="shared" si="11"/>
        <v>0.29052513932670415</v>
      </c>
      <c r="S36" s="68">
        <f t="shared" si="12"/>
        <v>0.28849014892769653</v>
      </c>
      <c r="T36" s="68">
        <f t="shared" si="19"/>
        <v>0.29017495871032067</v>
      </c>
      <c r="U36" s="68">
        <f t="shared" si="13"/>
        <v>1.1949587103206594E-3</v>
      </c>
      <c r="V36" s="32">
        <f t="shared" si="20"/>
        <v>4.1350913915172652E-3</v>
      </c>
      <c r="X36" s="56" t="s">
        <v>681</v>
      </c>
      <c r="Y36" s="56" t="s">
        <v>683</v>
      </c>
      <c r="Z36" s="56" t="s">
        <v>694</v>
      </c>
      <c r="AA36" s="68">
        <v>0.28898000000000001</v>
      </c>
      <c r="AB36" s="68">
        <v>0.28850999999999999</v>
      </c>
      <c r="AC36" s="68">
        <f t="shared" si="14"/>
        <v>4.7000000000002595E-4</v>
      </c>
      <c r="AD36" s="32">
        <f t="shared" si="15"/>
        <v>1.6264101321891685E-3</v>
      </c>
      <c r="AF36" s="77" t="s">
        <v>681</v>
      </c>
      <c r="AG36" s="77" t="s">
        <v>683</v>
      </c>
      <c r="AH36" s="77" t="s">
        <v>694</v>
      </c>
      <c r="AI36" s="68">
        <v>0.28898000000000001</v>
      </c>
      <c r="AJ36" s="68">
        <v>0.28650999999999999</v>
      </c>
      <c r="AK36" s="68">
        <f t="shared" si="16"/>
        <v>2.4700000000000277E-3</v>
      </c>
      <c r="AL36" s="32">
        <f t="shared" si="17"/>
        <v>8.5473043117171698E-3</v>
      </c>
    </row>
    <row r="37" spans="1:38" x14ac:dyDescent="0.2">
      <c r="A37" s="56" t="s">
        <v>681</v>
      </c>
      <c r="B37" s="56" t="s">
        <v>684</v>
      </c>
      <c r="C37" s="56" t="s">
        <v>694</v>
      </c>
      <c r="D37" s="57">
        <f t="shared" si="1"/>
        <v>5.2083333333333333E-4</v>
      </c>
      <c r="E37" s="58">
        <v>0.15625</v>
      </c>
      <c r="F37" s="58">
        <f t="shared" si="2"/>
        <v>0.15468750000000001</v>
      </c>
      <c r="G37" s="58">
        <f t="shared" si="3"/>
        <v>0.15520833333333334</v>
      </c>
      <c r="H37" s="58">
        <f t="shared" si="4"/>
        <v>0.15572916666666667</v>
      </c>
      <c r="I37" s="58">
        <f t="shared" si="5"/>
        <v>0.15677083333333333</v>
      </c>
      <c r="J37" s="58">
        <f t="shared" si="6"/>
        <v>0.15729166666666666</v>
      </c>
      <c r="K37" s="58">
        <f t="shared" si="7"/>
        <v>0.15781249999999999</v>
      </c>
      <c r="L37" s="62">
        <f t="shared" ca="1" si="8"/>
        <v>0.83582788767261329</v>
      </c>
      <c r="M37" s="61">
        <v>0.8442334180011617</v>
      </c>
      <c r="N37">
        <f t="shared" ref="N37:N68" si="21">IF(M37&lt;$G$3,-3,IF(M37&lt;$H$3,-2,IF(M37&lt;$J$3,1,IF(M37&lt;$K$3,2,IF(M37&lt;1,3)))))</f>
        <v>1</v>
      </c>
      <c r="O37" s="68">
        <f t="shared" si="9"/>
        <v>0.17515378345962404</v>
      </c>
      <c r="P37" s="68">
        <f t="shared" si="10"/>
        <v>0.1583564562561364</v>
      </c>
      <c r="Q37" s="68">
        <f t="shared" si="18"/>
        <v>0.15677530981114055</v>
      </c>
      <c r="R37" s="68">
        <f t="shared" si="11"/>
        <v>0.15678207558407362</v>
      </c>
      <c r="S37" s="68">
        <f t="shared" si="12"/>
        <v>0.15406306861890934</v>
      </c>
      <c r="T37" s="68">
        <f t="shared" si="19"/>
        <v>0.15677530981114055</v>
      </c>
      <c r="U37" s="68">
        <f t="shared" si="13"/>
        <v>5.253098111405452E-4</v>
      </c>
      <c r="V37" s="32">
        <f t="shared" si="20"/>
        <v>3.3619827912994894E-3</v>
      </c>
      <c r="X37" s="56" t="s">
        <v>681</v>
      </c>
      <c r="Y37" s="56" t="s">
        <v>679</v>
      </c>
      <c r="Z37" s="56" t="s">
        <v>694</v>
      </c>
      <c r="AA37" s="68">
        <v>-0.53149000000000002</v>
      </c>
      <c r="AB37" s="68">
        <v>-0.53017000000000003</v>
      </c>
      <c r="AC37" s="68">
        <f t="shared" si="14"/>
        <v>1.3199999999999878E-3</v>
      </c>
      <c r="AD37" s="32">
        <f t="shared" si="15"/>
        <v>2.4835838868087598E-3</v>
      </c>
      <c r="AF37" s="77" t="s">
        <v>681</v>
      </c>
      <c r="AG37" s="77" t="s">
        <v>684</v>
      </c>
      <c r="AH37" s="77" t="s">
        <v>694</v>
      </c>
      <c r="AI37" s="68">
        <v>0.15625</v>
      </c>
      <c r="AJ37" s="68">
        <v>0.15520999999999999</v>
      </c>
      <c r="AK37" s="68">
        <f t="shared" si="16"/>
        <v>1.0400000000000131E-3</v>
      </c>
      <c r="AL37" s="32">
        <f t="shared" si="17"/>
        <v>6.6560000000000837E-3</v>
      </c>
    </row>
    <row r="38" spans="1:38" x14ac:dyDescent="0.2">
      <c r="A38" s="56" t="s">
        <v>681</v>
      </c>
      <c r="B38" s="56" t="s">
        <v>682</v>
      </c>
      <c r="C38" s="56" t="s">
        <v>694</v>
      </c>
      <c r="D38" s="57">
        <f t="shared" si="1"/>
        <v>7.9436666666666666E-4</v>
      </c>
      <c r="E38" s="58">
        <v>0.23830999999999999</v>
      </c>
      <c r="F38" s="58">
        <f t="shared" si="2"/>
        <v>0.23592689999999999</v>
      </c>
      <c r="G38" s="58">
        <f t="shared" si="3"/>
        <v>0.23672126666666665</v>
      </c>
      <c r="H38" s="58">
        <f t="shared" si="4"/>
        <v>0.23751563333333334</v>
      </c>
      <c r="I38" s="58">
        <f t="shared" si="5"/>
        <v>0.23910436666666665</v>
      </c>
      <c r="J38" s="58">
        <f t="shared" si="6"/>
        <v>0.23989873333333334</v>
      </c>
      <c r="K38" s="58">
        <f t="shared" si="7"/>
        <v>0.24069309999999999</v>
      </c>
      <c r="L38" s="62">
        <f t="shared" ca="1" si="8"/>
        <v>0.81412311850433683</v>
      </c>
      <c r="M38" s="61">
        <v>0.42772518940900728</v>
      </c>
      <c r="N38">
        <f t="shared" si="21"/>
        <v>1</v>
      </c>
      <c r="O38" s="68">
        <f t="shared" si="9"/>
        <v>0.25171702764383203</v>
      </c>
      <c r="P38" s="68">
        <f t="shared" si="10"/>
        <v>0.23908814726240035</v>
      </c>
      <c r="Q38" s="68">
        <f t="shared" si="18"/>
        <v>0.238141782301866</v>
      </c>
      <c r="R38" s="68">
        <f t="shared" si="11"/>
        <v>0.23668692705146083</v>
      </c>
      <c r="S38" s="68">
        <f t="shared" si="12"/>
        <v>0.21954980682021175</v>
      </c>
      <c r="T38" s="68">
        <f t="shared" si="19"/>
        <v>0.238141782301866</v>
      </c>
      <c r="U38" s="68">
        <f t="shared" si="13"/>
        <v>1.6821769813399334E-4</v>
      </c>
      <c r="V38" s="32">
        <f t="shared" si="20"/>
        <v>7.0587763054002497E-4</v>
      </c>
      <c r="X38" s="56" t="s">
        <v>681</v>
      </c>
      <c r="Y38" s="56" t="s">
        <v>684</v>
      </c>
      <c r="Z38" s="56" t="s">
        <v>694</v>
      </c>
      <c r="AA38" s="68">
        <v>0.15626999999999999</v>
      </c>
      <c r="AB38" s="68">
        <v>0.15644</v>
      </c>
      <c r="AC38" s="68">
        <f t="shared" si="14"/>
        <v>1.7000000000000348E-4</v>
      </c>
      <c r="AD38" s="32">
        <f t="shared" si="15"/>
        <v>1.0878607538235328E-3</v>
      </c>
      <c r="AF38" s="77" t="s">
        <v>681</v>
      </c>
      <c r="AG38" s="77" t="s">
        <v>682</v>
      </c>
      <c r="AH38" s="77" t="s">
        <v>694</v>
      </c>
      <c r="AI38" s="68">
        <v>0.23830999999999999</v>
      </c>
      <c r="AJ38" s="68">
        <v>0.23630999999999999</v>
      </c>
      <c r="AK38" s="68">
        <f t="shared" si="16"/>
        <v>2.0000000000000018E-3</v>
      </c>
      <c r="AL38" s="32">
        <f t="shared" si="17"/>
        <v>8.3924300281146488E-3</v>
      </c>
    </row>
    <row r="39" spans="1:38" x14ac:dyDescent="0.2">
      <c r="A39" s="56" t="s">
        <v>681</v>
      </c>
      <c r="B39" s="56" t="s">
        <v>679</v>
      </c>
      <c r="C39" s="56" t="s">
        <v>694</v>
      </c>
      <c r="D39" s="57">
        <f t="shared" si="1"/>
        <v>-1.7715333333333336E-3</v>
      </c>
      <c r="E39" s="58">
        <v>-0.53146000000000004</v>
      </c>
      <c r="F39" s="58">
        <f t="shared" si="2"/>
        <v>-0.5261454000000001</v>
      </c>
      <c r="G39" s="58">
        <f t="shared" si="3"/>
        <v>-0.52791693333333334</v>
      </c>
      <c r="H39" s="58">
        <f t="shared" si="4"/>
        <v>-0.52968846666666669</v>
      </c>
      <c r="I39" s="58">
        <f t="shared" si="5"/>
        <v>-0.5332315333333334</v>
      </c>
      <c r="J39" s="58">
        <f t="shared" si="6"/>
        <v>-0.53500306666666675</v>
      </c>
      <c r="K39" s="58">
        <f t="shared" si="7"/>
        <v>-0.53677459999999999</v>
      </c>
      <c r="L39" s="62">
        <f t="shared" ca="1" si="8"/>
        <v>0.58143805231732204</v>
      </c>
      <c r="M39" s="61">
        <v>0.90041218586047833</v>
      </c>
      <c r="N39">
        <f t="shared" si="21"/>
        <v>1</v>
      </c>
      <c r="O39" s="68">
        <f t="shared" si="9"/>
        <v>-0.60039801682943028</v>
      </c>
      <c r="P39" s="68">
        <f t="shared" si="10"/>
        <v>-0.53935710434872253</v>
      </c>
      <c r="Q39" s="68">
        <f t="shared" si="18"/>
        <v>-0.53353835785035075</v>
      </c>
      <c r="R39" s="68">
        <f t="shared" si="11"/>
        <v>-0.53400209409608568</v>
      </c>
      <c r="S39" s="68">
        <f t="shared" si="12"/>
        <v>-0.52866124045025842</v>
      </c>
      <c r="T39" s="68">
        <f t="shared" si="19"/>
        <v>-0.53353835785035075</v>
      </c>
      <c r="U39" s="68">
        <f t="shared" si="13"/>
        <v>2.0783578503507094E-3</v>
      </c>
      <c r="V39" s="32">
        <f t="shared" si="20"/>
        <v>3.9106571526562849E-3</v>
      </c>
      <c r="X39" s="56" t="s">
        <v>681</v>
      </c>
      <c r="Y39" s="56" t="s">
        <v>680</v>
      </c>
      <c r="Z39" s="56" t="s">
        <v>694</v>
      </c>
      <c r="AA39" s="68">
        <v>-0.62021000000000004</v>
      </c>
      <c r="AB39" s="68">
        <v>-0.61695</v>
      </c>
      <c r="AC39" s="68">
        <f t="shared" si="14"/>
        <v>3.2600000000000406E-3</v>
      </c>
      <c r="AD39" s="32">
        <f t="shared" si="15"/>
        <v>5.2562841618162244E-3</v>
      </c>
      <c r="AF39" s="77" t="s">
        <v>681</v>
      </c>
      <c r="AG39" s="77" t="s">
        <v>679</v>
      </c>
      <c r="AH39" s="77" t="s">
        <v>694</v>
      </c>
      <c r="AI39" s="68">
        <v>-0.53146000000000004</v>
      </c>
      <c r="AJ39" s="68">
        <v>-0.53295999999999999</v>
      </c>
      <c r="AK39" s="68">
        <f t="shared" si="16"/>
        <v>1.4999999999999458E-3</v>
      </c>
      <c r="AL39" s="32">
        <f t="shared" si="17"/>
        <v>2.822413728220272E-3</v>
      </c>
    </row>
    <row r="40" spans="1:38" x14ac:dyDescent="0.2">
      <c r="A40" s="56" t="s">
        <v>681</v>
      </c>
      <c r="B40" s="56" t="s">
        <v>683</v>
      </c>
      <c r="C40" s="56" t="s">
        <v>695</v>
      </c>
      <c r="D40" s="57">
        <f t="shared" si="1"/>
        <v>1.4903333333333334E-4</v>
      </c>
      <c r="E40" s="58">
        <v>4.471E-2</v>
      </c>
      <c r="F40" s="58">
        <f t="shared" si="2"/>
        <v>4.4262900000000001E-2</v>
      </c>
      <c r="G40" s="58">
        <f t="shared" si="3"/>
        <v>4.4411933333333334E-2</v>
      </c>
      <c r="H40" s="58">
        <f t="shared" si="4"/>
        <v>4.4560966666666667E-2</v>
      </c>
      <c r="I40" s="58">
        <f t="shared" si="5"/>
        <v>4.4859033333333333E-2</v>
      </c>
      <c r="J40" s="58">
        <f t="shared" si="6"/>
        <v>4.5008066666666666E-2</v>
      </c>
      <c r="K40" s="58">
        <f t="shared" si="7"/>
        <v>4.5157099999999999E-2</v>
      </c>
      <c r="L40" s="62">
        <f t="shared" ca="1" si="8"/>
        <v>0.10927413278071829</v>
      </c>
      <c r="M40" s="61">
        <v>0.15940433575769131</v>
      </c>
      <c r="N40">
        <f t="shared" si="21"/>
        <v>1</v>
      </c>
      <c r="O40" s="68">
        <f t="shared" si="9"/>
        <v>4.5361052191410463E-2</v>
      </c>
      <c r="P40" s="68">
        <f t="shared" si="10"/>
        <v>4.4561739069210848E-2</v>
      </c>
      <c r="Q40" s="68">
        <f t="shared" si="18"/>
        <v>4.4561274224550508E-2</v>
      </c>
      <c r="R40" s="68">
        <f t="shared" si="11"/>
        <v>4.4111239486184117E-2</v>
      </c>
      <c r="S40" s="68">
        <f t="shared" si="12"/>
        <v>3.9326070684028998E-2</v>
      </c>
      <c r="T40" s="68">
        <f t="shared" si="19"/>
        <v>4.4561274224550508E-2</v>
      </c>
      <c r="U40" s="68">
        <f t="shared" si="13"/>
        <v>1.4872577544949167E-4</v>
      </c>
      <c r="V40" s="32">
        <f t="shared" si="20"/>
        <v>3.3264543826770671E-3</v>
      </c>
      <c r="X40" s="56" t="s">
        <v>681</v>
      </c>
      <c r="Y40" s="56" t="s">
        <v>683</v>
      </c>
      <c r="Z40" s="56" t="s">
        <v>695</v>
      </c>
      <c r="AA40" s="68">
        <v>4.4819999999999999E-2</v>
      </c>
      <c r="AB40" s="68">
        <v>4.487E-2</v>
      </c>
      <c r="AC40" s="68">
        <f t="shared" si="14"/>
        <v>5.0000000000001432E-5</v>
      </c>
      <c r="AD40" s="32">
        <f t="shared" si="15"/>
        <v>1.1155734047300632E-3</v>
      </c>
      <c r="AF40" s="77" t="s">
        <v>681</v>
      </c>
      <c r="AG40" s="77" t="s">
        <v>683</v>
      </c>
      <c r="AH40" s="77" t="s">
        <v>695</v>
      </c>
      <c r="AI40" s="68">
        <v>4.471E-2</v>
      </c>
      <c r="AJ40" s="68">
        <v>4.4290000000000003E-2</v>
      </c>
      <c r="AK40" s="68">
        <f t="shared" si="16"/>
        <v>4.1999999999999676E-4</v>
      </c>
      <c r="AL40" s="32">
        <f t="shared" si="17"/>
        <v>9.3938716170878268E-3</v>
      </c>
    </row>
    <row r="41" spans="1:38" x14ac:dyDescent="0.2">
      <c r="A41" s="56" t="s">
        <v>681</v>
      </c>
      <c r="B41" s="56" t="s">
        <v>684</v>
      </c>
      <c r="C41" s="56" t="s">
        <v>695</v>
      </c>
      <c r="D41" s="57">
        <f t="shared" si="1"/>
        <v>-8.2433333333333336E-5</v>
      </c>
      <c r="E41" s="58">
        <v>-2.4729999999999999E-2</v>
      </c>
      <c r="F41" s="58">
        <f t="shared" si="2"/>
        <v>-2.44827E-2</v>
      </c>
      <c r="G41" s="58">
        <f t="shared" si="3"/>
        <v>-2.4565133333333333E-2</v>
      </c>
      <c r="H41" s="58">
        <f t="shared" si="4"/>
        <v>-2.4647566666666666E-2</v>
      </c>
      <c r="I41" s="58">
        <f t="shared" si="5"/>
        <v>-2.4812433333333331E-2</v>
      </c>
      <c r="J41" s="58">
        <f t="shared" si="6"/>
        <v>-2.4894866666666664E-2</v>
      </c>
      <c r="K41" s="58">
        <f t="shared" si="7"/>
        <v>-2.4977299999999997E-2</v>
      </c>
      <c r="L41" s="62">
        <f t="shared" ca="1" si="8"/>
        <v>7.0890639049615678E-2</v>
      </c>
      <c r="M41" s="61">
        <v>0.72130847628632311</v>
      </c>
      <c r="N41">
        <f t="shared" si="21"/>
        <v>1</v>
      </c>
      <c r="O41" s="68">
        <f t="shared" si="9"/>
        <v>-2.7249533429457753E-2</v>
      </c>
      <c r="P41" s="68">
        <f t="shared" si="10"/>
        <v>-2.4988830037247011E-2</v>
      </c>
      <c r="Q41" s="68">
        <f t="shared" si="18"/>
        <v>-2.478345208143921E-2</v>
      </c>
      <c r="R41" s="68">
        <f t="shared" si="11"/>
        <v>-2.473964965951829E-2</v>
      </c>
      <c r="S41" s="68">
        <f t="shared" si="12"/>
        <v>-2.391146381018816E-2</v>
      </c>
      <c r="T41" s="68">
        <f t="shared" si="19"/>
        <v>-2.478345208143921E-2</v>
      </c>
      <c r="U41" s="68">
        <f t="shared" si="13"/>
        <v>5.3452081439211985E-5</v>
      </c>
      <c r="V41" s="32">
        <f t="shared" si="20"/>
        <v>2.1614266655564894E-3</v>
      </c>
      <c r="X41" s="56" t="s">
        <v>681</v>
      </c>
      <c r="Y41" s="56" t="s">
        <v>684</v>
      </c>
      <c r="Z41" s="56" t="s">
        <v>695</v>
      </c>
      <c r="AA41" s="68">
        <v>-2.4680000000000001E-2</v>
      </c>
      <c r="AB41" s="68">
        <v>-2.4750000000000001E-2</v>
      </c>
      <c r="AC41" s="68">
        <f t="shared" si="14"/>
        <v>7.0000000000000617E-5</v>
      </c>
      <c r="AD41" s="32">
        <f t="shared" si="15"/>
        <v>2.8363047001620993E-3</v>
      </c>
      <c r="AF41" s="77" t="s">
        <v>681</v>
      </c>
      <c r="AG41" s="77" t="s">
        <v>684</v>
      </c>
      <c r="AH41" s="77" t="s">
        <v>695</v>
      </c>
      <c r="AI41" s="68">
        <v>-2.4729999999999999E-2</v>
      </c>
      <c r="AJ41" s="68">
        <v>-2.4580000000000001E-2</v>
      </c>
      <c r="AK41" s="68">
        <f t="shared" si="16"/>
        <v>1.4999999999999736E-4</v>
      </c>
      <c r="AL41" s="32">
        <f t="shared" si="17"/>
        <v>6.0655074807924531E-3</v>
      </c>
    </row>
    <row r="42" spans="1:38" x14ac:dyDescent="0.2">
      <c r="A42" s="56" t="s">
        <v>681</v>
      </c>
      <c r="B42" s="56" t="s">
        <v>682</v>
      </c>
      <c r="C42" s="56" t="s">
        <v>695</v>
      </c>
      <c r="D42" s="57">
        <f t="shared" si="1"/>
        <v>1.1366666666666667E-5</v>
      </c>
      <c r="E42" s="58">
        <v>3.4099999999999998E-3</v>
      </c>
      <c r="F42" s="58">
        <f t="shared" si="2"/>
        <v>3.3758999999999998E-3</v>
      </c>
      <c r="G42" s="58">
        <f t="shared" si="3"/>
        <v>3.3872666666666666E-3</v>
      </c>
      <c r="H42" s="58">
        <f t="shared" si="4"/>
        <v>3.398633333333333E-3</v>
      </c>
      <c r="I42" s="58">
        <f t="shared" si="5"/>
        <v>3.4213666666666667E-3</v>
      </c>
      <c r="J42" s="58">
        <f t="shared" si="6"/>
        <v>3.432733333333333E-3</v>
      </c>
      <c r="K42" s="58">
        <f t="shared" si="7"/>
        <v>3.4440999999999999E-3</v>
      </c>
      <c r="L42" s="62">
        <f t="shared" ca="1" si="8"/>
        <v>0.57481819908069987</v>
      </c>
      <c r="M42" s="61">
        <v>0.18187260797924409</v>
      </c>
      <c r="N42">
        <f t="shared" si="21"/>
        <v>1</v>
      </c>
      <c r="O42" s="68">
        <f t="shared" si="9"/>
        <v>3.4715615529462671E-3</v>
      </c>
      <c r="P42" s="68">
        <f t="shared" si="10"/>
        <v>3.4005714886732696E-3</v>
      </c>
      <c r="Q42" s="68">
        <f t="shared" si="18"/>
        <v>3.3994050746480047E-3</v>
      </c>
      <c r="R42" s="68">
        <f t="shared" si="11"/>
        <v>3.3662122048861731E-3</v>
      </c>
      <c r="S42" s="68">
        <f t="shared" si="12"/>
        <v>3.011277792262501E-3</v>
      </c>
      <c r="T42" s="68">
        <f t="shared" si="19"/>
        <v>3.3994050746480047E-3</v>
      </c>
      <c r="U42" s="68">
        <f t="shared" si="13"/>
        <v>1.0594925351995171E-5</v>
      </c>
      <c r="V42" s="32">
        <f t="shared" si="20"/>
        <v>3.1070162322566486E-3</v>
      </c>
      <c r="X42" s="56" t="s">
        <v>681</v>
      </c>
      <c r="Y42" s="56" t="s">
        <v>682</v>
      </c>
      <c r="Z42" s="56" t="s">
        <v>695</v>
      </c>
      <c r="AA42" s="68">
        <v>3.5000000000000001E-3</v>
      </c>
      <c r="AB42" s="68">
        <v>3.5000000000000001E-3</v>
      </c>
      <c r="AC42" s="68">
        <f t="shared" si="14"/>
        <v>0</v>
      </c>
      <c r="AD42" s="32">
        <f t="shared" si="15"/>
        <v>0</v>
      </c>
      <c r="AF42" s="77" t="s">
        <v>681</v>
      </c>
      <c r="AG42" s="77" t="s">
        <v>682</v>
      </c>
      <c r="AH42" s="77" t="s">
        <v>695</v>
      </c>
      <c r="AI42" s="68">
        <v>3.4099999999999998E-3</v>
      </c>
      <c r="AJ42" s="68">
        <v>3.4199999999999999E-3</v>
      </c>
      <c r="AK42" s="68">
        <f t="shared" si="16"/>
        <v>1.0000000000000026E-5</v>
      </c>
      <c r="AL42" s="32">
        <f t="shared" si="17"/>
        <v>2.9325513196481016E-3</v>
      </c>
    </row>
    <row r="43" spans="1:38" x14ac:dyDescent="0.2">
      <c r="A43" s="56" t="s">
        <v>681</v>
      </c>
      <c r="B43" s="56" t="s">
        <v>679</v>
      </c>
      <c r="C43" s="56" t="s">
        <v>695</v>
      </c>
      <c r="D43" s="57">
        <f t="shared" si="1"/>
        <v>2.1666666666666668E-4</v>
      </c>
      <c r="E43" s="58">
        <v>6.5000000000000002E-2</v>
      </c>
      <c r="F43" s="58">
        <f t="shared" si="2"/>
        <v>6.4350000000000004E-2</v>
      </c>
      <c r="G43" s="58">
        <f t="shared" si="3"/>
        <v>6.4566666666666675E-2</v>
      </c>
      <c r="H43" s="58">
        <f t="shared" si="4"/>
        <v>6.4783333333333332E-2</v>
      </c>
      <c r="I43" s="58">
        <f t="shared" si="5"/>
        <v>6.5216666666666673E-2</v>
      </c>
      <c r="J43" s="58">
        <f t="shared" si="6"/>
        <v>6.5433333333333329E-2</v>
      </c>
      <c r="K43" s="58">
        <f t="shared" si="7"/>
        <v>6.565E-2</v>
      </c>
      <c r="L43" s="62">
        <f t="shared" ca="1" si="8"/>
        <v>0.77372122814661859</v>
      </c>
      <c r="M43" s="61">
        <v>0.38220996415624886</v>
      </c>
      <c r="N43">
        <f t="shared" si="21"/>
        <v>1</v>
      </c>
      <c r="O43" s="68">
        <f t="shared" si="9"/>
        <v>6.8197070345012684E-2</v>
      </c>
      <c r="P43" s="68">
        <f t="shared" si="10"/>
        <v>6.5139677401769819E-2</v>
      </c>
      <c r="Q43" s="68">
        <f t="shared" si="18"/>
        <v>6.4925223631899176E-2</v>
      </c>
      <c r="R43" s="68">
        <f t="shared" si="11"/>
        <v>6.4484735042191751E-2</v>
      </c>
      <c r="S43" s="68">
        <f t="shared" si="12"/>
        <v>5.9423332971275153E-2</v>
      </c>
      <c r="T43" s="68">
        <f t="shared" si="19"/>
        <v>6.4925223631899176E-2</v>
      </c>
      <c r="U43" s="68">
        <f t="shared" si="13"/>
        <v>7.4776368100826218E-5</v>
      </c>
      <c r="V43" s="32">
        <f t="shared" si="20"/>
        <v>1.1504056630896342E-3</v>
      </c>
      <c r="X43" s="56" t="s">
        <v>681</v>
      </c>
      <c r="Y43" s="56" t="s">
        <v>679</v>
      </c>
      <c r="Z43" s="56" t="s">
        <v>695</v>
      </c>
      <c r="AA43" s="68">
        <v>6.4820000000000003E-2</v>
      </c>
      <c r="AB43" s="68">
        <v>6.4960000000000004E-2</v>
      </c>
      <c r="AC43" s="68">
        <f t="shared" si="14"/>
        <v>1.4000000000000123E-4</v>
      </c>
      <c r="AD43" s="32">
        <f t="shared" si="15"/>
        <v>2.1598272138229129E-3</v>
      </c>
      <c r="AF43" s="77" t="s">
        <v>681</v>
      </c>
      <c r="AG43" s="77" t="s">
        <v>679</v>
      </c>
      <c r="AH43" s="77" t="s">
        <v>695</v>
      </c>
      <c r="AI43" s="68">
        <v>6.5000000000000002E-2</v>
      </c>
      <c r="AJ43" s="68">
        <v>6.4490000000000006E-2</v>
      </c>
      <c r="AK43" s="68">
        <f t="shared" si="16"/>
        <v>5.0999999999999657E-4</v>
      </c>
      <c r="AL43" s="32">
        <f t="shared" si="17"/>
        <v>7.8461538461537927E-3</v>
      </c>
    </row>
    <row r="44" spans="1:38" x14ac:dyDescent="0.2">
      <c r="A44" s="56" t="s">
        <v>681</v>
      </c>
      <c r="B44" s="56" t="s">
        <v>680</v>
      </c>
      <c r="C44" s="56" t="s">
        <v>695</v>
      </c>
      <c r="D44" s="57">
        <f t="shared" si="1"/>
        <v>-1.3923333333333335E-4</v>
      </c>
      <c r="E44" s="58">
        <v>-4.1770000000000002E-2</v>
      </c>
      <c r="F44" s="58">
        <f t="shared" si="2"/>
        <v>-4.1352300000000002E-2</v>
      </c>
      <c r="G44" s="58">
        <f t="shared" si="3"/>
        <v>-4.1491533333333337E-2</v>
      </c>
      <c r="H44" s="58">
        <f t="shared" si="4"/>
        <v>-4.1630766666666666E-2</v>
      </c>
      <c r="I44" s="58">
        <f t="shared" si="5"/>
        <v>-4.1909233333333337E-2</v>
      </c>
      <c r="J44" s="58">
        <f t="shared" si="6"/>
        <v>-4.2048466666666666E-2</v>
      </c>
      <c r="K44" s="58">
        <f t="shared" si="7"/>
        <v>-4.2187700000000002E-2</v>
      </c>
      <c r="L44" s="62">
        <f t="shared" ca="1" si="8"/>
        <v>0.32901867280494013</v>
      </c>
      <c r="M44" s="61">
        <v>0.89538497852005738</v>
      </c>
      <c r="N44">
        <f t="shared" si="21"/>
        <v>1</v>
      </c>
      <c r="O44" s="68">
        <f t="shared" si="9"/>
        <v>-4.7155538702841227E-2</v>
      </c>
      <c r="P44" s="68">
        <f t="shared" si="10"/>
        <v>-4.238552093580529E-2</v>
      </c>
      <c r="Q44" s="68">
        <f t="shared" si="18"/>
        <v>-4.1931297300056479E-2</v>
      </c>
      <c r="R44" s="68">
        <f t="shared" si="11"/>
        <v>-4.1964644899504119E-2</v>
      </c>
      <c r="S44" s="68">
        <f t="shared" si="12"/>
        <v>-4.1517400085902524E-2</v>
      </c>
      <c r="T44" s="68">
        <f t="shared" si="19"/>
        <v>-4.1931297300056479E-2</v>
      </c>
      <c r="U44" s="68">
        <f t="shared" si="13"/>
        <v>1.6129730005647741E-4</v>
      </c>
      <c r="V44" s="32">
        <f t="shared" si="20"/>
        <v>3.8615585361857171E-3</v>
      </c>
      <c r="X44" s="56" t="s">
        <v>681</v>
      </c>
      <c r="Y44" s="56" t="s">
        <v>680</v>
      </c>
      <c r="Z44" s="56" t="s">
        <v>695</v>
      </c>
      <c r="AA44" s="68">
        <v>-4.2000000000000003E-2</v>
      </c>
      <c r="AB44" s="68">
        <v>-4.1869999999999997E-2</v>
      </c>
      <c r="AC44" s="68">
        <f t="shared" si="14"/>
        <v>1.3000000000000511E-4</v>
      </c>
      <c r="AD44" s="32">
        <f t="shared" si="15"/>
        <v>3.0952380952382168E-3</v>
      </c>
      <c r="AF44" s="77" t="s">
        <v>681</v>
      </c>
      <c r="AG44" s="77" t="s">
        <v>680</v>
      </c>
      <c r="AH44" s="77" t="s">
        <v>695</v>
      </c>
      <c r="AI44" s="68">
        <v>-4.1770000000000002E-2</v>
      </c>
      <c r="AJ44" s="68">
        <v>-4.1520000000000001E-2</v>
      </c>
      <c r="AK44" s="68">
        <f t="shared" si="16"/>
        <v>2.5000000000000022E-4</v>
      </c>
      <c r="AL44" s="32">
        <f t="shared" si="17"/>
        <v>5.9851568111084557E-3</v>
      </c>
    </row>
    <row r="45" spans="1:38" x14ac:dyDescent="0.2">
      <c r="A45" s="56" t="s">
        <v>677</v>
      </c>
      <c r="B45" s="56" t="s">
        <v>681</v>
      </c>
      <c r="C45" s="56" t="s">
        <v>696</v>
      </c>
      <c r="D45" s="57">
        <f t="shared" si="1"/>
        <v>-1.5604E-3</v>
      </c>
      <c r="E45" s="58">
        <v>-0.46811999999999998</v>
      </c>
      <c r="F45" s="58">
        <f t="shared" si="2"/>
        <v>-0.46343879999999998</v>
      </c>
      <c r="G45" s="58">
        <f t="shared" si="3"/>
        <v>-0.4649992</v>
      </c>
      <c r="H45" s="58">
        <f t="shared" si="4"/>
        <v>-0.46655959999999996</v>
      </c>
      <c r="I45" s="58">
        <f t="shared" si="5"/>
        <v>-0.4696804</v>
      </c>
      <c r="J45" s="58">
        <f t="shared" si="6"/>
        <v>-0.47124079999999996</v>
      </c>
      <c r="K45" s="58">
        <f t="shared" si="7"/>
        <v>-0.47280119999999998</v>
      </c>
      <c r="L45" s="62">
        <f t="shared" ca="1" si="8"/>
        <v>0.48815568212803384</v>
      </c>
      <c r="M45" s="61">
        <v>0.78720104548356939</v>
      </c>
      <c r="N45">
        <f t="shared" si="21"/>
        <v>1</v>
      </c>
      <c r="O45" s="68">
        <f t="shared" si="9"/>
        <v>-0.5206062578728472</v>
      </c>
      <c r="P45" s="68">
        <f t="shared" si="10"/>
        <v>-0.47377603143026148</v>
      </c>
      <c r="Q45" s="68">
        <f t="shared" si="18"/>
        <v>-0.46943306332075169</v>
      </c>
      <c r="R45" s="68">
        <f t="shared" si="11"/>
        <v>-0.46905923731694305</v>
      </c>
      <c r="S45" s="68">
        <f t="shared" si="12"/>
        <v>-0.45741915111293979</v>
      </c>
      <c r="T45" s="68">
        <f t="shared" si="19"/>
        <v>-0.46943306332075169</v>
      </c>
      <c r="U45" s="68">
        <f t="shared" si="13"/>
        <v>1.3130633207517062E-3</v>
      </c>
      <c r="V45" s="32">
        <f t="shared" si="20"/>
        <v>2.8049716328114719E-3</v>
      </c>
      <c r="X45" s="56" t="s">
        <v>677</v>
      </c>
      <c r="Y45" s="56" t="s">
        <v>681</v>
      </c>
      <c r="Z45" s="56" t="s">
        <v>696</v>
      </c>
      <c r="AA45" s="68">
        <v>-0.46814</v>
      </c>
      <c r="AB45" s="68">
        <v>-0.46853</v>
      </c>
      <c r="AC45" s="68">
        <f t="shared" si="14"/>
        <v>3.9000000000000146E-4</v>
      </c>
      <c r="AD45" s="32">
        <f t="shared" si="15"/>
        <v>8.3308412013500545E-4</v>
      </c>
      <c r="AF45" s="77" t="s">
        <v>677</v>
      </c>
      <c r="AG45" s="77" t="s">
        <v>681</v>
      </c>
      <c r="AH45" s="77" t="s">
        <v>696</v>
      </c>
      <c r="AI45" s="68">
        <v>-0.46811999999999998</v>
      </c>
      <c r="AJ45" s="68">
        <v>-0.46511999999999998</v>
      </c>
      <c r="AK45" s="68">
        <f t="shared" si="16"/>
        <v>3.0000000000000027E-3</v>
      </c>
      <c r="AL45" s="32">
        <f t="shared" si="17"/>
        <v>6.4086131761086958E-3</v>
      </c>
    </row>
    <row r="46" spans="1:38" x14ac:dyDescent="0.2">
      <c r="A46" s="56" t="s">
        <v>677</v>
      </c>
      <c r="B46" s="56" t="s">
        <v>681</v>
      </c>
      <c r="C46" s="56" t="s">
        <v>697</v>
      </c>
      <c r="D46" s="57">
        <f t="shared" si="1"/>
        <v>1.5540000000000001E-4</v>
      </c>
      <c r="E46" s="58">
        <v>4.6620000000000002E-2</v>
      </c>
      <c r="F46" s="58">
        <f t="shared" si="2"/>
        <v>4.6153800000000002E-2</v>
      </c>
      <c r="G46" s="58">
        <f t="shared" si="3"/>
        <v>4.6309200000000002E-2</v>
      </c>
      <c r="H46" s="58">
        <f t="shared" si="4"/>
        <v>4.6464600000000002E-2</v>
      </c>
      <c r="I46" s="58">
        <f t="shared" si="5"/>
        <v>4.6775400000000002E-2</v>
      </c>
      <c r="J46" s="58">
        <f t="shared" si="6"/>
        <v>4.6930800000000002E-2</v>
      </c>
      <c r="K46" s="58">
        <f t="shared" si="7"/>
        <v>4.7086200000000002E-2</v>
      </c>
      <c r="L46" s="62">
        <f t="shared" ca="1" si="8"/>
        <v>0.68616807650655309</v>
      </c>
      <c r="M46" s="61">
        <v>0.31279469413502703</v>
      </c>
      <c r="N46">
        <f t="shared" si="21"/>
        <v>1</v>
      </c>
      <c r="O46" s="68">
        <f t="shared" si="9"/>
        <v>4.8410140581285926E-2</v>
      </c>
      <c r="P46" s="68">
        <f t="shared" si="10"/>
        <v>4.6640805411836524E-2</v>
      </c>
      <c r="Q46" s="68">
        <f t="shared" si="18"/>
        <v>4.6534762072864291E-2</v>
      </c>
      <c r="R46" s="68">
        <f t="shared" si="11"/>
        <v>4.6171060599474491E-2</v>
      </c>
      <c r="S46" s="68">
        <f t="shared" si="12"/>
        <v>4.2117346175691545E-2</v>
      </c>
      <c r="T46" s="68">
        <f t="shared" si="19"/>
        <v>4.6534762072864291E-2</v>
      </c>
      <c r="U46" s="68">
        <f t="shared" si="13"/>
        <v>8.5237927135710378E-5</v>
      </c>
      <c r="V46" s="32">
        <f t="shared" si="20"/>
        <v>1.828355365416353E-3</v>
      </c>
      <c r="X46" s="56" t="s">
        <v>677</v>
      </c>
      <c r="Y46" s="56" t="s">
        <v>681</v>
      </c>
      <c r="Z46" s="56" t="s">
        <v>697</v>
      </c>
      <c r="AA46" s="68">
        <v>4.6460000000000001E-2</v>
      </c>
      <c r="AB46" s="68">
        <v>4.6489999999999997E-2</v>
      </c>
      <c r="AC46" s="68">
        <f t="shared" si="14"/>
        <v>2.9999999999995308E-5</v>
      </c>
      <c r="AD46" s="32">
        <f t="shared" si="15"/>
        <v>6.457167455875012E-4</v>
      </c>
      <c r="AF46" s="77" t="s">
        <v>677</v>
      </c>
      <c r="AG46" s="77" t="s">
        <v>681</v>
      </c>
      <c r="AH46" s="77" t="s">
        <v>697</v>
      </c>
      <c r="AI46" s="68">
        <v>4.6620000000000002E-2</v>
      </c>
      <c r="AJ46" s="68">
        <v>4.6789999999999998E-2</v>
      </c>
      <c r="AK46" s="68">
        <f t="shared" si="16"/>
        <v>1.6999999999999654E-4</v>
      </c>
      <c r="AL46" s="32">
        <f t="shared" si="17"/>
        <v>3.6465036465035722E-3</v>
      </c>
    </row>
    <row r="47" spans="1:38" x14ac:dyDescent="0.2">
      <c r="A47" s="56" t="s">
        <v>677</v>
      </c>
      <c r="B47" s="56" t="s">
        <v>680</v>
      </c>
      <c r="C47" s="56" t="s">
        <v>692</v>
      </c>
      <c r="D47" s="57">
        <f t="shared" si="1"/>
        <v>5.8177641733144322E-5</v>
      </c>
      <c r="E47" s="58">
        <v>-0.15307000000000001</v>
      </c>
      <c r="F47" s="58">
        <f t="shared" si="2"/>
        <v>-0.15324453292519943</v>
      </c>
      <c r="G47" s="58">
        <f t="shared" si="3"/>
        <v>-0.1531863552834663</v>
      </c>
      <c r="H47" s="58">
        <f t="shared" si="4"/>
        <v>-0.15312817764173314</v>
      </c>
      <c r="I47" s="58">
        <f t="shared" si="5"/>
        <v>-0.15301182235826688</v>
      </c>
      <c r="J47" s="58">
        <f t="shared" si="6"/>
        <v>-0.15295364471653372</v>
      </c>
      <c r="K47" s="58">
        <f t="shared" si="7"/>
        <v>-0.15289546707480059</v>
      </c>
      <c r="L47" s="62">
        <f t="shared" ca="1" si="8"/>
        <v>0.63848125954472723</v>
      </c>
      <c r="M47" s="61">
        <v>0.16801810010045526</v>
      </c>
      <c r="N47">
        <f t="shared" si="21"/>
        <v>1</v>
      </c>
      <c r="O47" s="68">
        <f t="shared" si="9"/>
        <v>-0.15279248830906955</v>
      </c>
      <c r="P47" s="68">
        <f t="shared" si="10"/>
        <v>-0.15312418864181204</v>
      </c>
      <c r="Q47" s="68">
        <f t="shared" si="18"/>
        <v>-0.15312658928811673</v>
      </c>
      <c r="R47" s="68">
        <f t="shared" si="11"/>
        <v>-0.15330004865081859</v>
      </c>
      <c r="S47" s="68">
        <f t="shared" si="12"/>
        <v>-0.15514834376871509</v>
      </c>
      <c r="T47" s="68">
        <f t="shared" si="19"/>
        <v>-0.15312658928811673</v>
      </c>
      <c r="U47" s="68">
        <f t="shared" si="13"/>
        <v>5.6589288116720704E-5</v>
      </c>
      <c r="V47" s="32">
        <f t="shared" si="20"/>
        <v>3.6969548648801661E-4</v>
      </c>
      <c r="X47" s="56" t="s">
        <v>677</v>
      </c>
      <c r="Y47" s="56" t="s">
        <v>680</v>
      </c>
      <c r="Z47" s="56" t="s">
        <v>692</v>
      </c>
      <c r="AA47" s="68">
        <v>-0.15307000000000001</v>
      </c>
      <c r="AB47" s="68">
        <v>-0.15328</v>
      </c>
      <c r="AC47" s="68">
        <f t="shared" si="14"/>
        <v>2.0999999999998797E-4</v>
      </c>
      <c r="AD47" s="32">
        <f t="shared" si="15"/>
        <v>1.3719213431762458E-3</v>
      </c>
      <c r="AF47" s="77" t="s">
        <v>677</v>
      </c>
      <c r="AG47" s="77" t="s">
        <v>680</v>
      </c>
      <c r="AH47" s="77" t="s">
        <v>692</v>
      </c>
      <c r="AI47" s="68">
        <v>-0.15307000000000001</v>
      </c>
      <c r="AJ47" s="68">
        <v>-0.15307999999999999</v>
      </c>
      <c r="AK47" s="68">
        <f t="shared" si="16"/>
        <v>9.9999999999822453E-6</v>
      </c>
      <c r="AL47" s="32">
        <f t="shared" si="17"/>
        <v>6.5329587770185168E-5</v>
      </c>
    </row>
    <row r="48" spans="1:38" x14ac:dyDescent="0.2">
      <c r="A48" s="56" t="s">
        <v>677</v>
      </c>
      <c r="B48" s="56" t="s">
        <v>680</v>
      </c>
      <c r="C48" s="56" t="s">
        <v>693</v>
      </c>
      <c r="D48" s="57">
        <f t="shared" si="1"/>
        <v>3.4000000000000002E-3</v>
      </c>
      <c r="E48" s="58">
        <v>1.02</v>
      </c>
      <c r="F48" s="58">
        <f t="shared" si="2"/>
        <v>1.0098</v>
      </c>
      <c r="G48" s="58">
        <f t="shared" si="3"/>
        <v>1.0132000000000001</v>
      </c>
      <c r="H48" s="58">
        <f t="shared" si="4"/>
        <v>1.0165999999999999</v>
      </c>
      <c r="I48" s="58">
        <f t="shared" si="5"/>
        <v>1.0234000000000001</v>
      </c>
      <c r="J48" s="58">
        <f t="shared" si="6"/>
        <v>1.0267999999999999</v>
      </c>
      <c r="K48" s="58">
        <f t="shared" si="7"/>
        <v>1.0302</v>
      </c>
      <c r="L48" s="62">
        <f t="shared" ca="1" si="8"/>
        <v>0.24037478442093685</v>
      </c>
      <c r="M48" s="61">
        <v>0.31708808657109655</v>
      </c>
      <c r="N48">
        <f t="shared" si="21"/>
        <v>1</v>
      </c>
      <c r="O48" s="68">
        <f t="shared" si="9"/>
        <v>1.059847062673275</v>
      </c>
      <c r="P48" s="68">
        <f t="shared" si="10"/>
        <v>1.0205626158524039</v>
      </c>
      <c r="Q48" s="68">
        <f t="shared" si="18"/>
        <v>1.0181778479177901</v>
      </c>
      <c r="R48" s="68">
        <f t="shared" si="11"/>
        <v>1.010285058825179</v>
      </c>
      <c r="S48" s="68">
        <f t="shared" si="12"/>
        <v>0.92216687619308568</v>
      </c>
      <c r="T48" s="68">
        <f t="shared" si="19"/>
        <v>1.0181778479177901</v>
      </c>
      <c r="U48" s="68">
        <f t="shared" si="13"/>
        <v>1.8221520822099269E-3</v>
      </c>
      <c r="V48" s="32">
        <f t="shared" si="20"/>
        <v>1.7864236100097323E-3</v>
      </c>
      <c r="X48" s="56" t="s">
        <v>677</v>
      </c>
      <c r="Y48" s="56" t="s">
        <v>680</v>
      </c>
      <c r="Z48" s="56" t="s">
        <v>693</v>
      </c>
      <c r="AA48" s="68">
        <v>1.02</v>
      </c>
      <c r="AB48" s="68">
        <v>1.0263199999999999</v>
      </c>
      <c r="AC48" s="68">
        <f t="shared" si="14"/>
        <v>6.3199999999998813E-3</v>
      </c>
      <c r="AD48" s="32">
        <f t="shared" si="15"/>
        <v>6.1960784313724324E-3</v>
      </c>
      <c r="AF48" s="77" t="s">
        <v>677</v>
      </c>
      <c r="AG48" s="77" t="s">
        <v>680</v>
      </c>
      <c r="AH48" s="77" t="s">
        <v>693</v>
      </c>
      <c r="AI48" s="68">
        <v>1.02</v>
      </c>
      <c r="AJ48" s="68">
        <v>1.0275099999999999</v>
      </c>
      <c r="AK48" s="68">
        <f t="shared" si="16"/>
        <v>7.5099999999999056E-3</v>
      </c>
      <c r="AL48" s="32">
        <f t="shared" si="17"/>
        <v>7.3627450980391232E-3</v>
      </c>
    </row>
    <row r="49" spans="1:38" x14ac:dyDescent="0.2">
      <c r="A49" s="56" t="s">
        <v>680</v>
      </c>
      <c r="B49" s="56" t="s">
        <v>679</v>
      </c>
      <c r="C49" s="56" t="s">
        <v>694</v>
      </c>
      <c r="D49" s="57">
        <f t="shared" si="1"/>
        <v>-1.2999333333333335E-3</v>
      </c>
      <c r="E49" s="58">
        <v>-0.38997999999999999</v>
      </c>
      <c r="F49" s="58">
        <f t="shared" si="2"/>
        <v>-0.38608019999999998</v>
      </c>
      <c r="G49" s="58">
        <f t="shared" si="3"/>
        <v>-0.38738013333333332</v>
      </c>
      <c r="H49" s="58">
        <f t="shared" si="4"/>
        <v>-0.38868006666666666</v>
      </c>
      <c r="I49" s="58">
        <f t="shared" si="5"/>
        <v>-0.39127993333333333</v>
      </c>
      <c r="J49" s="58">
        <f t="shared" si="6"/>
        <v>-0.39257986666666667</v>
      </c>
      <c r="K49" s="58">
        <f t="shared" si="7"/>
        <v>-0.3938798</v>
      </c>
      <c r="L49" s="62">
        <f t="shared" ca="1" si="8"/>
        <v>0.78369356716102379</v>
      </c>
      <c r="M49" s="61">
        <v>0.33342521473921916</v>
      </c>
      <c r="N49">
        <f t="shared" si="21"/>
        <v>1</v>
      </c>
      <c r="O49" s="68">
        <f t="shared" si="9"/>
        <v>-0.40620493849945616</v>
      </c>
      <c r="P49" s="68">
        <f t="shared" si="10"/>
        <v>-0.39035137741584497</v>
      </c>
      <c r="Q49" s="68">
        <f t="shared" si="18"/>
        <v>-0.38934555489055572</v>
      </c>
      <c r="R49" s="68">
        <f t="shared" si="11"/>
        <v>-0.38642192477910231</v>
      </c>
      <c r="S49" s="68">
        <f t="shared" si="12"/>
        <v>-0.35356521386853162</v>
      </c>
      <c r="T49" s="68">
        <f t="shared" si="19"/>
        <v>-0.38934555489055572</v>
      </c>
      <c r="U49" s="68">
        <f t="shared" si="13"/>
        <v>6.3444510944427046E-4</v>
      </c>
      <c r="V49" s="32">
        <f t="shared" si="20"/>
        <v>1.6268657609217665E-3</v>
      </c>
      <c r="X49" s="56" t="s">
        <v>680</v>
      </c>
      <c r="Y49" s="56" t="s">
        <v>679</v>
      </c>
      <c r="Z49" s="56" t="s">
        <v>694</v>
      </c>
      <c r="AA49" s="68">
        <v>-0.39</v>
      </c>
      <c r="AB49" s="68">
        <v>-0.38984999999999997</v>
      </c>
      <c r="AC49" s="68">
        <f t="shared" si="14"/>
        <v>1.5000000000003899E-4</v>
      </c>
      <c r="AD49" s="32">
        <f t="shared" si="15"/>
        <v>3.8461538461548458E-4</v>
      </c>
      <c r="AF49" s="77" t="s">
        <v>680</v>
      </c>
      <c r="AG49" s="77" t="s">
        <v>679</v>
      </c>
      <c r="AH49" s="77" t="s">
        <v>694</v>
      </c>
      <c r="AI49" s="68">
        <v>-0.38997999999999999</v>
      </c>
      <c r="AJ49" s="68">
        <v>-0.39150000000000001</v>
      </c>
      <c r="AK49" s="68">
        <f t="shared" si="16"/>
        <v>1.5200000000000213E-3</v>
      </c>
      <c r="AL49" s="32">
        <f t="shared" si="17"/>
        <v>3.8976357761937057E-3</v>
      </c>
    </row>
    <row r="50" spans="1:38" x14ac:dyDescent="0.2">
      <c r="A50" s="56" t="s">
        <v>680</v>
      </c>
      <c r="B50" s="56" t="s">
        <v>681</v>
      </c>
      <c r="C50" s="56" t="s">
        <v>694</v>
      </c>
      <c r="D50" s="57">
        <f t="shared" si="1"/>
        <v>2.0674000000000001E-3</v>
      </c>
      <c r="E50" s="58">
        <v>0.62021999999999999</v>
      </c>
      <c r="F50" s="58">
        <f t="shared" si="2"/>
        <v>0.61401779999999995</v>
      </c>
      <c r="G50" s="58">
        <f t="shared" si="3"/>
        <v>0.6160852</v>
      </c>
      <c r="H50" s="58">
        <f t="shared" si="4"/>
        <v>0.61815259999999994</v>
      </c>
      <c r="I50" s="58">
        <f t="shared" si="5"/>
        <v>0.62228740000000005</v>
      </c>
      <c r="J50" s="58">
        <f t="shared" si="6"/>
        <v>0.62435479999999999</v>
      </c>
      <c r="K50" s="58">
        <f t="shared" si="7"/>
        <v>0.62642220000000004</v>
      </c>
      <c r="L50" s="62">
        <f t="shared" ca="1" si="8"/>
        <v>0.82694442303698679</v>
      </c>
      <c r="M50" s="61">
        <v>0.78036095387132765</v>
      </c>
      <c r="N50">
        <f t="shared" si="21"/>
        <v>1</v>
      </c>
      <c r="O50" s="68">
        <f t="shared" si="9"/>
        <v>0.68910065529294251</v>
      </c>
      <c r="P50" s="68">
        <f t="shared" si="10"/>
        <v>0.62760971446676628</v>
      </c>
      <c r="Q50" s="68">
        <f t="shared" si="18"/>
        <v>0.62191826614718315</v>
      </c>
      <c r="R50" s="68">
        <f t="shared" si="11"/>
        <v>0.62136035523203526</v>
      </c>
      <c r="S50" s="68">
        <f t="shared" si="12"/>
        <v>0.60538300307848825</v>
      </c>
      <c r="T50" s="68">
        <f t="shared" si="19"/>
        <v>0.62191826614718315</v>
      </c>
      <c r="U50" s="68">
        <f t="shared" si="13"/>
        <v>1.6982661471831584E-3</v>
      </c>
      <c r="V50" s="32">
        <f t="shared" si="20"/>
        <v>2.7381673393040507E-3</v>
      </c>
      <c r="X50" s="56" t="s">
        <v>680</v>
      </c>
      <c r="Y50" s="56" t="s">
        <v>685</v>
      </c>
      <c r="Z50" s="56" t="s">
        <v>694</v>
      </c>
      <c r="AA50" s="68">
        <v>0.40860999999999997</v>
      </c>
      <c r="AB50" s="68">
        <v>0.40798000000000001</v>
      </c>
      <c r="AC50" s="68">
        <f t="shared" si="14"/>
        <v>6.2999999999996392E-4</v>
      </c>
      <c r="AD50" s="32">
        <f t="shared" si="15"/>
        <v>1.5418124862337289E-3</v>
      </c>
      <c r="AF50" s="77" t="s">
        <v>680</v>
      </c>
      <c r="AG50" s="77" t="s">
        <v>681</v>
      </c>
      <c r="AH50" s="77" t="s">
        <v>694</v>
      </c>
      <c r="AI50" s="68">
        <v>0.62021999999999999</v>
      </c>
      <c r="AJ50" s="68">
        <v>0.61636999999999997</v>
      </c>
      <c r="AK50" s="68">
        <f t="shared" si="16"/>
        <v>3.8500000000000201E-3</v>
      </c>
      <c r="AL50" s="32">
        <f t="shared" si="17"/>
        <v>6.207474767018187E-3</v>
      </c>
    </row>
    <row r="51" spans="1:38" x14ac:dyDescent="0.2">
      <c r="A51" s="56" t="s">
        <v>680</v>
      </c>
      <c r="B51" s="56" t="s">
        <v>685</v>
      </c>
      <c r="C51" s="56" t="s">
        <v>694</v>
      </c>
      <c r="D51" s="57">
        <f t="shared" si="1"/>
        <v>1.3619333333333332E-3</v>
      </c>
      <c r="E51" s="58">
        <v>0.40858</v>
      </c>
      <c r="F51" s="58">
        <f t="shared" si="2"/>
        <v>0.40449420000000003</v>
      </c>
      <c r="G51" s="58">
        <f t="shared" si="3"/>
        <v>0.40585613333333331</v>
      </c>
      <c r="H51" s="58">
        <f t="shared" si="4"/>
        <v>0.40721806666666666</v>
      </c>
      <c r="I51" s="58">
        <f t="shared" si="5"/>
        <v>0.40994193333333334</v>
      </c>
      <c r="J51" s="58">
        <f t="shared" si="6"/>
        <v>0.41130386666666668</v>
      </c>
      <c r="K51" s="58">
        <f t="shared" si="7"/>
        <v>0.41266579999999997</v>
      </c>
      <c r="L51" s="62">
        <f t="shared" ca="1" si="8"/>
        <v>0.15391929978506369</v>
      </c>
      <c r="M51" s="61">
        <v>0.1362549703088014</v>
      </c>
      <c r="N51">
        <f t="shared" si="21"/>
        <v>-2</v>
      </c>
      <c r="O51" s="68">
        <f t="shared" si="9"/>
        <v>0.41305977463384125</v>
      </c>
      <c r="P51" s="68">
        <f t="shared" si="10"/>
        <v>0.4069931319050471</v>
      </c>
      <c r="Q51" s="68">
        <f t="shared" si="18"/>
        <v>0.40712850137482925</v>
      </c>
      <c r="R51" s="68">
        <f t="shared" si="11"/>
        <v>0.40287626499310197</v>
      </c>
      <c r="S51" s="68">
        <f t="shared" si="12"/>
        <v>0.35790941130828019</v>
      </c>
      <c r="T51" s="68">
        <f t="shared" si="19"/>
        <v>0.4069931319050471</v>
      </c>
      <c r="U51" s="68">
        <f t="shared" si="13"/>
        <v>1.5868680949528979E-3</v>
      </c>
      <c r="V51" s="32">
        <f t="shared" si="20"/>
        <v>3.8838614101348525E-3</v>
      </c>
      <c r="X51" s="56" t="s">
        <v>680</v>
      </c>
      <c r="Y51" s="56" t="s">
        <v>681</v>
      </c>
      <c r="Z51" s="56" t="s">
        <v>694</v>
      </c>
      <c r="AA51" s="68">
        <v>0.62021000000000004</v>
      </c>
      <c r="AB51" s="68">
        <v>0.61834</v>
      </c>
      <c r="AC51" s="68">
        <f t="shared" si="14"/>
        <v>1.8700000000000383E-3</v>
      </c>
      <c r="AD51" s="32">
        <f t="shared" si="15"/>
        <v>3.0151077860725208E-3</v>
      </c>
      <c r="AF51" s="77" t="s">
        <v>680</v>
      </c>
      <c r="AG51" s="77" t="s">
        <v>685</v>
      </c>
      <c r="AH51" s="77" t="s">
        <v>694</v>
      </c>
      <c r="AI51" s="68">
        <v>0.40858</v>
      </c>
      <c r="AJ51" s="68">
        <v>0.40515000000000001</v>
      </c>
      <c r="AK51" s="68">
        <f t="shared" si="16"/>
        <v>3.4299999999999886E-3</v>
      </c>
      <c r="AL51" s="32">
        <f t="shared" si="17"/>
        <v>8.3949287777179225E-3</v>
      </c>
    </row>
    <row r="52" spans="1:38" x14ac:dyDescent="0.2">
      <c r="A52" s="56" t="s">
        <v>680</v>
      </c>
      <c r="B52" s="56" t="s">
        <v>678</v>
      </c>
      <c r="C52" s="56" t="s">
        <v>694</v>
      </c>
      <c r="D52" s="57">
        <f t="shared" si="1"/>
        <v>-2.3601333333333335E-3</v>
      </c>
      <c r="E52" s="58">
        <v>-0.70804</v>
      </c>
      <c r="F52" s="58">
        <f t="shared" si="2"/>
        <v>-0.70095960000000002</v>
      </c>
      <c r="G52" s="58">
        <f t="shared" si="3"/>
        <v>-0.70331973333333331</v>
      </c>
      <c r="H52" s="58">
        <f t="shared" si="4"/>
        <v>-0.70567986666666671</v>
      </c>
      <c r="I52" s="58">
        <f t="shared" si="5"/>
        <v>-0.71040013333333329</v>
      </c>
      <c r="J52" s="58">
        <f t="shared" si="6"/>
        <v>-0.7127602666666667</v>
      </c>
      <c r="K52" s="58">
        <f t="shared" si="7"/>
        <v>-0.71512039999999999</v>
      </c>
      <c r="L52" s="62">
        <f t="shared" ca="1" si="8"/>
        <v>0.9782386566781951</v>
      </c>
      <c r="M52" s="61">
        <v>0.37139040273859014</v>
      </c>
      <c r="N52">
        <f t="shared" si="21"/>
        <v>1</v>
      </c>
      <c r="O52" s="68">
        <f t="shared" si="9"/>
        <v>-0.7416749701251012</v>
      </c>
      <c r="P52" s="68">
        <f t="shared" si="10"/>
        <v>-0.70937359521106302</v>
      </c>
      <c r="Q52" s="68">
        <f t="shared" si="18"/>
        <v>-0.70715064811754114</v>
      </c>
      <c r="R52" s="68">
        <f t="shared" si="11"/>
        <v>-0.70223935846835961</v>
      </c>
      <c r="S52" s="68">
        <f t="shared" si="12"/>
        <v>-0.64610332381585711</v>
      </c>
      <c r="T52" s="68">
        <f t="shared" si="19"/>
        <v>-0.70715064811754114</v>
      </c>
      <c r="U52" s="68">
        <f t="shared" si="13"/>
        <v>8.8935188245886643E-4</v>
      </c>
      <c r="V52" s="32">
        <f t="shared" si="20"/>
        <v>1.256075761904506E-3</v>
      </c>
      <c r="X52" s="56" t="s">
        <v>680</v>
      </c>
      <c r="Y52" s="56" t="s">
        <v>678</v>
      </c>
      <c r="Z52" s="56" t="s">
        <v>694</v>
      </c>
      <c r="AA52" s="68">
        <v>-0.70806000000000002</v>
      </c>
      <c r="AB52" s="68">
        <v>-0.70672999999999997</v>
      </c>
      <c r="AC52" s="68">
        <f t="shared" si="14"/>
        <v>1.3300000000000534E-3</v>
      </c>
      <c r="AD52" s="32">
        <f t="shared" si="15"/>
        <v>1.8783718893879804E-3</v>
      </c>
      <c r="AF52" s="77" t="s">
        <v>680</v>
      </c>
      <c r="AG52" s="77" t="s">
        <v>678</v>
      </c>
      <c r="AH52" s="77" t="s">
        <v>694</v>
      </c>
      <c r="AI52" s="68">
        <v>-0.70804</v>
      </c>
      <c r="AJ52" s="68">
        <v>-0.71140999999999999</v>
      </c>
      <c r="AK52" s="68">
        <f t="shared" si="16"/>
        <v>3.3699999999999841E-3</v>
      </c>
      <c r="AL52" s="32">
        <f t="shared" si="17"/>
        <v>4.7596181006722563E-3</v>
      </c>
    </row>
    <row r="53" spans="1:38" x14ac:dyDescent="0.2">
      <c r="A53" s="56" t="s">
        <v>680</v>
      </c>
      <c r="B53" s="56" t="s">
        <v>681</v>
      </c>
      <c r="C53" s="56" t="s">
        <v>695</v>
      </c>
      <c r="D53" s="57">
        <f t="shared" si="1"/>
        <v>1.3960000000000001E-4</v>
      </c>
      <c r="E53" s="58">
        <v>4.1880000000000001E-2</v>
      </c>
      <c r="F53" s="58">
        <f t="shared" si="2"/>
        <v>4.1461200000000004E-2</v>
      </c>
      <c r="G53" s="58">
        <f t="shared" si="3"/>
        <v>4.16008E-2</v>
      </c>
      <c r="H53" s="58">
        <f t="shared" si="4"/>
        <v>4.1740400000000004E-2</v>
      </c>
      <c r="I53" s="58">
        <f t="shared" si="5"/>
        <v>4.2019599999999997E-2</v>
      </c>
      <c r="J53" s="58">
        <f t="shared" si="6"/>
        <v>4.2159200000000001E-2</v>
      </c>
      <c r="K53" s="58">
        <f t="shared" si="7"/>
        <v>4.2298799999999998E-2</v>
      </c>
      <c r="L53" s="62">
        <f t="shared" ca="1" si="8"/>
        <v>0.96277636042500614</v>
      </c>
      <c r="M53" s="61">
        <v>0.63647229569378316</v>
      </c>
      <c r="N53">
        <f t="shared" si="21"/>
        <v>1</v>
      </c>
      <c r="O53" s="68">
        <f t="shared" si="9"/>
        <v>4.5594676572440554E-2</v>
      </c>
      <c r="P53" s="68">
        <f t="shared" si="10"/>
        <v>4.2231180077107099E-2</v>
      </c>
      <c r="Q53" s="68">
        <f t="shared" si="18"/>
        <v>4.1935820487778643E-2</v>
      </c>
      <c r="R53" s="68">
        <f t="shared" si="11"/>
        <v>4.1809195676812738E-2</v>
      </c>
      <c r="S53" s="68">
        <f t="shared" si="12"/>
        <v>3.9941690092254241E-2</v>
      </c>
      <c r="T53" s="68">
        <f t="shared" si="19"/>
        <v>4.1935820487778643E-2</v>
      </c>
      <c r="U53" s="68">
        <f t="shared" si="13"/>
        <v>5.5820487778641958E-5</v>
      </c>
      <c r="V53" s="32">
        <f t="shared" si="20"/>
        <v>1.3328674254690057E-3</v>
      </c>
      <c r="X53" s="56" t="s">
        <v>680</v>
      </c>
      <c r="Y53" s="56" t="s">
        <v>678</v>
      </c>
      <c r="Z53" s="56" t="s">
        <v>695</v>
      </c>
      <c r="AA53" s="68">
        <v>8.516E-2</v>
      </c>
      <c r="AB53" s="68">
        <v>8.5120000000000001E-2</v>
      </c>
      <c r="AC53" s="68">
        <f t="shared" si="14"/>
        <v>3.999999999999837E-5</v>
      </c>
      <c r="AD53" s="32">
        <f t="shared" si="15"/>
        <v>4.6970408642553279E-4</v>
      </c>
      <c r="AF53" s="77" t="s">
        <v>680</v>
      </c>
      <c r="AG53" s="77" t="s">
        <v>681</v>
      </c>
      <c r="AH53" s="77" t="s">
        <v>695</v>
      </c>
      <c r="AI53" s="68">
        <v>4.1880000000000001E-2</v>
      </c>
      <c r="AJ53" s="68">
        <v>4.1660000000000003E-2</v>
      </c>
      <c r="AK53" s="68">
        <f t="shared" si="16"/>
        <v>2.1999999999999797E-4</v>
      </c>
      <c r="AL53" s="32">
        <f t="shared" si="17"/>
        <v>5.2531041069722537E-3</v>
      </c>
    </row>
    <row r="54" spans="1:38" x14ac:dyDescent="0.2">
      <c r="A54" s="56" t="s">
        <v>680</v>
      </c>
      <c r="B54" s="56" t="s">
        <v>678</v>
      </c>
      <c r="C54" s="56" t="s">
        <v>695</v>
      </c>
      <c r="D54" s="57">
        <f t="shared" si="1"/>
        <v>2.8426666666666662E-4</v>
      </c>
      <c r="E54" s="58">
        <v>8.5279999999999995E-2</v>
      </c>
      <c r="F54" s="58">
        <f t="shared" si="2"/>
        <v>8.4427199999999994E-2</v>
      </c>
      <c r="G54" s="58">
        <f t="shared" si="3"/>
        <v>8.4711466666666665E-2</v>
      </c>
      <c r="H54" s="58">
        <f t="shared" si="4"/>
        <v>8.4995733333333323E-2</v>
      </c>
      <c r="I54" s="58">
        <f t="shared" si="5"/>
        <v>8.5564266666666666E-2</v>
      </c>
      <c r="J54" s="58">
        <f t="shared" si="6"/>
        <v>8.5848533333333324E-2</v>
      </c>
      <c r="K54" s="58">
        <f t="shared" si="7"/>
        <v>8.6132799999999995E-2</v>
      </c>
      <c r="L54" s="62">
        <f t="shared" ca="1" si="8"/>
        <v>0.87814749546656268</v>
      </c>
      <c r="M54" s="61">
        <v>5.7430086444463235E-3</v>
      </c>
      <c r="N54">
        <f t="shared" si="21"/>
        <v>-3</v>
      </c>
      <c r="O54" s="68">
        <f t="shared" si="9"/>
        <v>8.4485418457995079E-2</v>
      </c>
      <c r="P54" s="68">
        <f t="shared" si="10"/>
        <v>8.4675787975894007E-2</v>
      </c>
      <c r="Q54" s="68">
        <f t="shared" si="18"/>
        <v>8.4868336397863051E-2</v>
      </c>
      <c r="R54" s="68">
        <f t="shared" si="11"/>
        <v>8.3816503600127559E-2</v>
      </c>
      <c r="S54" s="68">
        <f t="shared" si="12"/>
        <v>7.2974275023651475E-2</v>
      </c>
      <c r="T54" s="68">
        <f t="shared" si="19"/>
        <v>8.4485418457995079E-2</v>
      </c>
      <c r="U54" s="68">
        <f t="shared" si="13"/>
        <v>7.9458154200491571E-4</v>
      </c>
      <c r="V54" s="32">
        <f t="shared" si="20"/>
        <v>9.3173257739788441E-3</v>
      </c>
      <c r="X54" s="56" t="s">
        <v>680</v>
      </c>
      <c r="Y54" s="56" t="s">
        <v>679</v>
      </c>
      <c r="Z54" s="56" t="s">
        <v>695</v>
      </c>
      <c r="AA54" s="68">
        <v>7.85E-2</v>
      </c>
      <c r="AB54" s="68">
        <v>7.8890000000000002E-2</v>
      </c>
      <c r="AC54" s="68">
        <f t="shared" si="14"/>
        <v>3.9000000000000146E-4</v>
      </c>
      <c r="AD54" s="32">
        <f t="shared" si="15"/>
        <v>4.9681528662420564E-3</v>
      </c>
      <c r="AF54" s="77" t="s">
        <v>680</v>
      </c>
      <c r="AG54" s="77" t="s">
        <v>678</v>
      </c>
      <c r="AH54" s="77" t="s">
        <v>695</v>
      </c>
      <c r="AI54" s="68">
        <v>8.5279999999999995E-2</v>
      </c>
      <c r="AJ54" s="68">
        <v>8.5029999999999994E-2</v>
      </c>
      <c r="AK54" s="68">
        <f t="shared" si="16"/>
        <v>2.5000000000000022E-4</v>
      </c>
      <c r="AL54" s="32">
        <f t="shared" si="17"/>
        <v>2.9315196998123856E-3</v>
      </c>
    </row>
    <row r="55" spans="1:38" x14ac:dyDescent="0.2">
      <c r="A55" s="56" t="s">
        <v>680</v>
      </c>
      <c r="B55" s="56" t="s">
        <v>679</v>
      </c>
      <c r="C55" s="56" t="s">
        <v>695</v>
      </c>
      <c r="D55" s="57">
        <f t="shared" si="1"/>
        <v>2.6186666666666667E-4</v>
      </c>
      <c r="E55" s="58">
        <v>7.8560000000000005E-2</v>
      </c>
      <c r="F55" s="58">
        <f t="shared" si="2"/>
        <v>7.7774400000000007E-2</v>
      </c>
      <c r="G55" s="58">
        <f t="shared" si="3"/>
        <v>7.8036266666666673E-2</v>
      </c>
      <c r="H55" s="58">
        <f t="shared" si="4"/>
        <v>7.8298133333333339E-2</v>
      </c>
      <c r="I55" s="58">
        <f t="shared" si="5"/>
        <v>7.8821866666666671E-2</v>
      </c>
      <c r="J55" s="58">
        <f t="shared" si="6"/>
        <v>7.9083733333333336E-2</v>
      </c>
      <c r="K55" s="58">
        <f t="shared" si="7"/>
        <v>7.9345600000000002E-2</v>
      </c>
      <c r="L55" s="62">
        <f t="shared" ca="1" si="8"/>
        <v>0.28018694930929133</v>
      </c>
      <c r="M55" s="61">
        <v>0.61341489710734343</v>
      </c>
      <c r="N55">
        <f t="shared" si="21"/>
        <v>1</v>
      </c>
      <c r="O55" s="68">
        <f t="shared" si="9"/>
        <v>8.5246632838656203E-2</v>
      </c>
      <c r="P55" s="68">
        <f t="shared" si="10"/>
        <v>7.9174326669530365E-2</v>
      </c>
      <c r="Q55" s="68">
        <f t="shared" si="18"/>
        <v>7.864701898932272E-2</v>
      </c>
      <c r="R55" s="68">
        <f t="shared" si="11"/>
        <v>7.8382753257707952E-2</v>
      </c>
      <c r="S55" s="68">
        <f t="shared" si="12"/>
        <v>7.4642558868182302E-2</v>
      </c>
      <c r="T55" s="68">
        <f t="shared" si="19"/>
        <v>7.864701898932272E-2</v>
      </c>
      <c r="U55" s="68">
        <f t="shared" si="13"/>
        <v>8.7018989322715234E-5</v>
      </c>
      <c r="V55" s="32">
        <f t="shared" si="20"/>
        <v>1.1076755260019759E-3</v>
      </c>
      <c r="X55" s="56" t="s">
        <v>680</v>
      </c>
      <c r="Y55" s="56" t="s">
        <v>681</v>
      </c>
      <c r="Z55" s="56" t="s">
        <v>695</v>
      </c>
      <c r="AA55" s="68">
        <v>4.2000000000000003E-2</v>
      </c>
      <c r="AB55" s="68">
        <v>4.1880000000000001E-2</v>
      </c>
      <c r="AC55" s="68">
        <f t="shared" si="14"/>
        <v>1.2000000000000205E-4</v>
      </c>
      <c r="AD55" s="32">
        <f t="shared" si="15"/>
        <v>2.8571428571429057E-3</v>
      </c>
      <c r="AF55" s="77" t="s">
        <v>680</v>
      </c>
      <c r="AG55" s="77" t="s">
        <v>679</v>
      </c>
      <c r="AH55" s="77" t="s">
        <v>695</v>
      </c>
      <c r="AI55" s="68">
        <v>7.8560000000000005E-2</v>
      </c>
      <c r="AJ55" s="68">
        <v>7.918E-2</v>
      </c>
      <c r="AK55" s="68">
        <f t="shared" si="16"/>
        <v>6.1999999999999555E-4</v>
      </c>
      <c r="AL55" s="32">
        <f t="shared" si="17"/>
        <v>7.8920570264765216E-3</v>
      </c>
    </row>
    <row r="56" spans="1:38" x14ac:dyDescent="0.2">
      <c r="A56" s="56" t="s">
        <v>680</v>
      </c>
      <c r="B56" s="56" t="s">
        <v>685</v>
      </c>
      <c r="C56" s="56" t="s">
        <v>695</v>
      </c>
      <c r="D56" s="57">
        <f t="shared" si="1"/>
        <v>-6.3046666666666674E-4</v>
      </c>
      <c r="E56" s="58">
        <v>-0.18914</v>
      </c>
      <c r="F56" s="58">
        <f t="shared" si="2"/>
        <v>-0.18724860000000002</v>
      </c>
      <c r="G56" s="58">
        <f t="shared" si="3"/>
        <v>-0.18787906666666668</v>
      </c>
      <c r="H56" s="58">
        <f t="shared" si="4"/>
        <v>-0.18850953333333334</v>
      </c>
      <c r="I56" s="58">
        <f t="shared" si="5"/>
        <v>-0.18977046666666667</v>
      </c>
      <c r="J56" s="58">
        <f t="shared" si="6"/>
        <v>-0.19040093333333333</v>
      </c>
      <c r="K56" s="58">
        <f t="shared" si="7"/>
        <v>-0.19103139999999999</v>
      </c>
      <c r="L56" s="62">
        <f t="shared" ca="1" si="8"/>
        <v>2.8494645216268766E-2</v>
      </c>
      <c r="M56" s="61">
        <v>0.55903149121979112</v>
      </c>
      <c r="N56">
        <f t="shared" si="21"/>
        <v>1</v>
      </c>
      <c r="O56" s="68">
        <f t="shared" si="9"/>
        <v>-0.20364018931613215</v>
      </c>
      <c r="P56" s="68">
        <f t="shared" si="10"/>
        <v>-0.19036674938065518</v>
      </c>
      <c r="Q56" s="68">
        <f t="shared" si="18"/>
        <v>-0.18924904596395459</v>
      </c>
      <c r="R56" s="68">
        <f t="shared" si="11"/>
        <v>-0.18846096787464586</v>
      </c>
      <c r="S56" s="68">
        <f t="shared" si="12"/>
        <v>-0.17810996336430646</v>
      </c>
      <c r="T56" s="68">
        <f t="shared" si="19"/>
        <v>-0.18924904596395459</v>
      </c>
      <c r="U56" s="68">
        <f t="shared" si="13"/>
        <v>1.0904596395458488E-4</v>
      </c>
      <c r="V56" s="32">
        <f t="shared" si="20"/>
        <v>5.7653570875851161E-4</v>
      </c>
      <c r="X56" s="56" t="s">
        <v>680</v>
      </c>
      <c r="Y56" s="56" t="s">
        <v>685</v>
      </c>
      <c r="Z56" s="56" t="s">
        <v>695</v>
      </c>
      <c r="AA56" s="68">
        <v>-0.18906999999999999</v>
      </c>
      <c r="AB56" s="68">
        <v>-0.18858</v>
      </c>
      <c r="AC56" s="68">
        <f t="shared" si="14"/>
        <v>4.8999999999999044E-4</v>
      </c>
      <c r="AD56" s="32">
        <f t="shared" si="15"/>
        <v>2.5916327286189798E-3</v>
      </c>
      <c r="AF56" s="77" t="s">
        <v>680</v>
      </c>
      <c r="AG56" s="77" t="s">
        <v>685</v>
      </c>
      <c r="AH56" s="77" t="s">
        <v>695</v>
      </c>
      <c r="AI56" s="68">
        <v>-0.18914</v>
      </c>
      <c r="AJ56" s="68">
        <v>-0.19045000000000001</v>
      </c>
      <c r="AK56" s="68">
        <f t="shared" si="16"/>
        <v>1.3100000000000056E-3</v>
      </c>
      <c r="AL56" s="32">
        <f t="shared" si="17"/>
        <v>6.9260864967749056E-3</v>
      </c>
    </row>
    <row r="57" spans="1:38" x14ac:dyDescent="0.2">
      <c r="A57" s="56" t="s">
        <v>677</v>
      </c>
      <c r="B57" s="56" t="s">
        <v>680</v>
      </c>
      <c r="C57" s="56" t="s">
        <v>696</v>
      </c>
      <c r="D57" s="57">
        <f t="shared" si="1"/>
        <v>-2.3073333333333335E-4</v>
      </c>
      <c r="E57" s="58">
        <v>-6.9220000000000004E-2</v>
      </c>
      <c r="F57" s="58">
        <f t="shared" si="2"/>
        <v>-6.85278E-2</v>
      </c>
      <c r="G57" s="58">
        <f t="shared" si="3"/>
        <v>-6.8758533333333344E-2</v>
      </c>
      <c r="H57" s="58">
        <f t="shared" si="4"/>
        <v>-6.8989266666666674E-2</v>
      </c>
      <c r="I57" s="58">
        <f t="shared" si="5"/>
        <v>-6.9450733333333334E-2</v>
      </c>
      <c r="J57" s="58">
        <f t="shared" si="6"/>
        <v>-6.9681466666666664E-2</v>
      </c>
      <c r="K57" s="58">
        <f t="shared" si="7"/>
        <v>-6.9912200000000008E-2</v>
      </c>
      <c r="L57" s="62">
        <f t="shared" ca="1" si="8"/>
        <v>0.40832658734827298</v>
      </c>
      <c r="M57" s="61">
        <v>0.45960226956860151</v>
      </c>
      <c r="N57">
        <f t="shared" si="21"/>
        <v>1</v>
      </c>
      <c r="O57" s="68">
        <f t="shared" si="9"/>
        <v>-7.3457127443595949E-2</v>
      </c>
      <c r="P57" s="68">
        <f t="shared" si="10"/>
        <v>-6.9500143661995056E-2</v>
      </c>
      <c r="Q57" s="68">
        <f t="shared" si="18"/>
        <v>-6.9192689414000766E-2</v>
      </c>
      <c r="R57" s="68">
        <f t="shared" si="11"/>
        <v>-6.8802680429225882E-2</v>
      </c>
      <c r="S57" s="68">
        <f t="shared" si="12"/>
        <v>-6.4113772043440098E-2</v>
      </c>
      <c r="T57" s="68">
        <f t="shared" si="19"/>
        <v>-6.9192689414000766E-2</v>
      </c>
      <c r="U57" s="68">
        <f t="shared" si="13"/>
        <v>2.7310585999237857E-5</v>
      </c>
      <c r="V57" s="32">
        <f t="shared" si="20"/>
        <v>3.9454761628485781E-4</v>
      </c>
      <c r="X57" s="56" t="s">
        <v>677</v>
      </c>
      <c r="Y57" s="56" t="s">
        <v>680</v>
      </c>
      <c r="Z57" s="56" t="s">
        <v>696</v>
      </c>
      <c r="AA57" s="68">
        <v>-6.923E-2</v>
      </c>
      <c r="AB57" s="68">
        <v>-6.9370000000000001E-2</v>
      </c>
      <c r="AC57" s="68">
        <f t="shared" si="14"/>
        <v>1.4000000000000123E-4</v>
      </c>
      <c r="AD57" s="32">
        <f t="shared" si="15"/>
        <v>2.0222446916077024E-3</v>
      </c>
      <c r="AF57" s="77" t="s">
        <v>677</v>
      </c>
      <c r="AG57" s="77" t="s">
        <v>680</v>
      </c>
      <c r="AH57" s="77" t="s">
        <v>696</v>
      </c>
      <c r="AI57" s="68">
        <v>-6.9220000000000004E-2</v>
      </c>
      <c r="AJ57" s="68">
        <v>-6.9500000000000006E-2</v>
      </c>
      <c r="AK57" s="68">
        <f t="shared" si="16"/>
        <v>2.8000000000000247E-4</v>
      </c>
      <c r="AL57" s="32">
        <f t="shared" si="17"/>
        <v>4.0450736781277438E-3</v>
      </c>
    </row>
    <row r="58" spans="1:38" x14ac:dyDescent="0.2">
      <c r="A58" s="56" t="s">
        <v>677</v>
      </c>
      <c r="B58" s="56" t="s">
        <v>680</v>
      </c>
      <c r="C58" s="56" t="s">
        <v>697</v>
      </c>
      <c r="D58" s="57">
        <f t="shared" si="1"/>
        <v>5.5300000000000009E-5</v>
      </c>
      <c r="E58" s="58">
        <v>1.6590000000000001E-2</v>
      </c>
      <c r="F58" s="58">
        <f t="shared" si="2"/>
        <v>1.6424100000000001E-2</v>
      </c>
      <c r="G58" s="58">
        <f t="shared" si="3"/>
        <v>1.6479400000000002E-2</v>
      </c>
      <c r="H58" s="58">
        <f t="shared" si="4"/>
        <v>1.6534699999999999E-2</v>
      </c>
      <c r="I58" s="58">
        <f t="shared" si="5"/>
        <v>1.6645300000000002E-2</v>
      </c>
      <c r="J58" s="58">
        <f t="shared" si="6"/>
        <v>1.6700599999999999E-2</v>
      </c>
      <c r="K58" s="58">
        <f t="shared" si="7"/>
        <v>1.6755900000000001E-2</v>
      </c>
      <c r="L58" s="62">
        <f t="shared" ca="1" si="8"/>
        <v>0.28924373983329699</v>
      </c>
      <c r="M58" s="61">
        <v>0.96521643323539941</v>
      </c>
      <c r="N58">
        <f t="shared" si="21"/>
        <v>1</v>
      </c>
      <c r="O58" s="68">
        <f t="shared" si="9"/>
        <v>1.8909033042327206E-2</v>
      </c>
      <c r="P58" s="68">
        <f t="shared" si="10"/>
        <v>1.6862885126989812E-2</v>
      </c>
      <c r="Q58" s="68">
        <f t="shared" si="18"/>
        <v>1.6665377875059825E-2</v>
      </c>
      <c r="R58" s="68">
        <f t="shared" si="11"/>
        <v>1.6695723684752889E-2</v>
      </c>
      <c r="S58" s="68">
        <f t="shared" si="12"/>
        <v>1.666970530339942E-2</v>
      </c>
      <c r="T58" s="68">
        <f t="shared" si="19"/>
        <v>1.6665377875059825E-2</v>
      </c>
      <c r="U58" s="68">
        <f t="shared" si="13"/>
        <v>7.5377875059824684E-5</v>
      </c>
      <c r="V58" s="32">
        <f t="shared" si="20"/>
        <v>4.5435729391093841E-3</v>
      </c>
      <c r="X58" s="56" t="s">
        <v>677</v>
      </c>
      <c r="Y58" s="56" t="s">
        <v>680</v>
      </c>
      <c r="Z58" s="56" t="s">
        <v>697</v>
      </c>
      <c r="AA58" s="68">
        <v>1.6580000000000001E-2</v>
      </c>
      <c r="AB58" s="68">
        <v>1.6580000000000001E-2</v>
      </c>
      <c r="AC58" s="68">
        <f t="shared" si="14"/>
        <v>0</v>
      </c>
      <c r="AD58" s="32">
        <f t="shared" si="15"/>
        <v>0</v>
      </c>
      <c r="AF58" s="77" t="s">
        <v>677</v>
      </c>
      <c r="AG58" s="77" t="s">
        <v>680</v>
      </c>
      <c r="AH58" s="77" t="s">
        <v>697</v>
      </c>
      <c r="AI58" s="68">
        <v>1.6590000000000001E-2</v>
      </c>
      <c r="AJ58" s="68">
        <v>1.6500000000000001E-2</v>
      </c>
      <c r="AK58" s="68">
        <f t="shared" si="16"/>
        <v>8.9999999999999802E-5</v>
      </c>
      <c r="AL58" s="32">
        <f t="shared" si="17"/>
        <v>5.4249547920433875E-3</v>
      </c>
    </row>
    <row r="59" spans="1:38" x14ac:dyDescent="0.2">
      <c r="A59" s="56" t="s">
        <v>677</v>
      </c>
      <c r="B59" s="56" t="s">
        <v>685</v>
      </c>
      <c r="C59" s="56" t="s">
        <v>692</v>
      </c>
      <c r="D59" s="57">
        <f t="shared" si="1"/>
        <v>5.8177641733144322E-5</v>
      </c>
      <c r="E59" s="58">
        <v>-0.24818999999999999</v>
      </c>
      <c r="F59" s="58">
        <f t="shared" si="2"/>
        <v>-0.24836453292519942</v>
      </c>
      <c r="G59" s="58">
        <f t="shared" si="3"/>
        <v>-0.24830635528346628</v>
      </c>
      <c r="H59" s="58">
        <f t="shared" si="4"/>
        <v>-0.24824817764173313</v>
      </c>
      <c r="I59" s="58">
        <f t="shared" si="5"/>
        <v>-0.24813182235826686</v>
      </c>
      <c r="J59" s="58">
        <f t="shared" si="6"/>
        <v>-0.2480736447165337</v>
      </c>
      <c r="K59" s="58">
        <f t="shared" si="7"/>
        <v>-0.24801546707480057</v>
      </c>
      <c r="L59" s="62">
        <f t="shared" ca="1" si="8"/>
        <v>0.45264085846806656</v>
      </c>
      <c r="M59" s="61">
        <v>0.60191780485757551</v>
      </c>
      <c r="N59">
        <f t="shared" si="21"/>
        <v>1</v>
      </c>
      <c r="O59" s="68">
        <f t="shared" si="9"/>
        <v>-0.24673564627776551</v>
      </c>
      <c r="P59" s="68">
        <f t="shared" si="10"/>
        <v>-0.24805843984437653</v>
      </c>
      <c r="Q59" s="68">
        <f t="shared" si="18"/>
        <v>-0.24817262719737113</v>
      </c>
      <c r="R59" s="68">
        <f t="shared" si="11"/>
        <v>-0.24823429985338308</v>
      </c>
      <c r="S59" s="68">
        <f t="shared" si="12"/>
        <v>-0.24909150173741104</v>
      </c>
      <c r="T59" s="68">
        <f t="shared" si="19"/>
        <v>-0.24817262719737113</v>
      </c>
      <c r="U59" s="68">
        <f t="shared" si="13"/>
        <v>1.7372802628867756E-5</v>
      </c>
      <c r="V59" s="32">
        <f t="shared" si="20"/>
        <v>6.9997996006558507E-5</v>
      </c>
      <c r="X59" s="56" t="s">
        <v>677</v>
      </c>
      <c r="Y59" s="56" t="s">
        <v>685</v>
      </c>
      <c r="Z59" s="56" t="s">
        <v>692</v>
      </c>
      <c r="AA59" s="68">
        <v>-0.24818999999999999</v>
      </c>
      <c r="AB59" s="68">
        <v>-0.24815000000000001</v>
      </c>
      <c r="AC59" s="68">
        <f t="shared" si="14"/>
        <v>3.9999999999984492E-5</v>
      </c>
      <c r="AD59" s="32">
        <f t="shared" si="15"/>
        <v>1.6116684797930816E-4</v>
      </c>
      <c r="AF59" s="77" t="s">
        <v>677</v>
      </c>
      <c r="AG59" s="77" t="s">
        <v>685</v>
      </c>
      <c r="AH59" s="77" t="s">
        <v>692</v>
      </c>
      <c r="AI59" s="68">
        <v>-0.24818999999999999</v>
      </c>
      <c r="AJ59" s="68">
        <v>-0.24828</v>
      </c>
      <c r="AK59" s="68">
        <f t="shared" si="16"/>
        <v>9.0000000000006741E-5</v>
      </c>
      <c r="AL59" s="32">
        <f t="shared" si="17"/>
        <v>3.626254079536111E-4</v>
      </c>
    </row>
    <row r="60" spans="1:38" x14ac:dyDescent="0.2">
      <c r="A60" s="56" t="s">
        <v>677</v>
      </c>
      <c r="B60" s="56" t="s">
        <v>685</v>
      </c>
      <c r="C60" s="56" t="s">
        <v>693</v>
      </c>
      <c r="D60" s="57">
        <f t="shared" si="1"/>
        <v>3.5666666666666672E-3</v>
      </c>
      <c r="E60" s="58">
        <v>1.07</v>
      </c>
      <c r="F60" s="58">
        <f t="shared" si="2"/>
        <v>1.0593000000000001</v>
      </c>
      <c r="G60" s="58">
        <f t="shared" si="3"/>
        <v>1.0628666666666666</v>
      </c>
      <c r="H60" s="58">
        <f t="shared" si="4"/>
        <v>1.0664333333333333</v>
      </c>
      <c r="I60" s="58">
        <f t="shared" si="5"/>
        <v>1.0735666666666668</v>
      </c>
      <c r="J60" s="58">
        <f t="shared" si="6"/>
        <v>1.0771333333333335</v>
      </c>
      <c r="K60" s="58">
        <f t="shared" si="7"/>
        <v>1.0807</v>
      </c>
      <c r="L60" s="62">
        <f t="shared" ca="1" si="8"/>
        <v>0.5134957950981226</v>
      </c>
      <c r="M60" s="61">
        <v>0.64608850624909664</v>
      </c>
      <c r="N60">
        <f t="shared" si="21"/>
        <v>1</v>
      </c>
      <c r="O60" s="68">
        <f t="shared" si="9"/>
        <v>1.1665059365480186</v>
      </c>
      <c r="P60" s="68">
        <f t="shared" si="10"/>
        <v>1.0792247412726648</v>
      </c>
      <c r="Q60" s="68">
        <f t="shared" si="18"/>
        <v>1.0715266598465332</v>
      </c>
      <c r="R60" s="68">
        <f t="shared" si="11"/>
        <v>1.0684433824303785</v>
      </c>
      <c r="S60" s="68">
        <f t="shared" si="12"/>
        <v>1.0220767213188116</v>
      </c>
      <c r="T60" s="68">
        <f t="shared" si="19"/>
        <v>1.0715266598465332</v>
      </c>
      <c r="U60" s="68">
        <f t="shared" si="13"/>
        <v>1.5266598465331072E-3</v>
      </c>
      <c r="V60" s="32">
        <f t="shared" si="20"/>
        <v>1.4267849033019692E-3</v>
      </c>
      <c r="X60" s="56" t="s">
        <v>677</v>
      </c>
      <c r="Y60" s="56" t="s">
        <v>685</v>
      </c>
      <c r="Z60" s="56" t="s">
        <v>693</v>
      </c>
      <c r="AA60" s="68">
        <v>1.07</v>
      </c>
      <c r="AB60" s="68">
        <v>1.06917</v>
      </c>
      <c r="AC60" s="68">
        <f t="shared" si="14"/>
        <v>8.3000000000010843E-4</v>
      </c>
      <c r="AD60" s="32">
        <f t="shared" si="15"/>
        <v>7.7570093457954054E-4</v>
      </c>
      <c r="AF60" s="77" t="s">
        <v>677</v>
      </c>
      <c r="AG60" s="77" t="s">
        <v>685</v>
      </c>
      <c r="AH60" s="77" t="s">
        <v>693</v>
      </c>
      <c r="AI60" s="68">
        <v>1.07</v>
      </c>
      <c r="AJ60" s="68">
        <v>1.0703</v>
      </c>
      <c r="AK60" s="68">
        <f t="shared" si="16"/>
        <v>2.9999999999996696E-4</v>
      </c>
      <c r="AL60" s="32">
        <f t="shared" si="17"/>
        <v>2.8037383177567004E-4</v>
      </c>
    </row>
    <row r="61" spans="1:38" x14ac:dyDescent="0.2">
      <c r="A61" s="56" t="s">
        <v>685</v>
      </c>
      <c r="B61" s="56" t="s">
        <v>686</v>
      </c>
      <c r="C61" s="56" t="s">
        <v>694</v>
      </c>
      <c r="D61" s="57">
        <f t="shared" si="1"/>
        <v>2.1750000000000003E-4</v>
      </c>
      <c r="E61" s="58">
        <v>6.5250000000000002E-2</v>
      </c>
      <c r="F61" s="58">
        <f t="shared" si="2"/>
        <v>6.4597500000000002E-2</v>
      </c>
      <c r="G61" s="58">
        <f t="shared" si="3"/>
        <v>6.4814999999999998E-2</v>
      </c>
      <c r="H61" s="58">
        <f t="shared" si="4"/>
        <v>6.5032500000000007E-2</v>
      </c>
      <c r="I61" s="58">
        <f t="shared" si="5"/>
        <v>6.5467499999999998E-2</v>
      </c>
      <c r="J61" s="58">
        <f t="shared" si="6"/>
        <v>6.5685000000000007E-2</v>
      </c>
      <c r="K61" s="58">
        <f t="shared" si="7"/>
        <v>6.5902500000000003E-2</v>
      </c>
      <c r="L61" s="62">
        <f t="shared" ca="1" si="8"/>
        <v>0.94916020052011041</v>
      </c>
      <c r="M61" s="61">
        <v>0.4465468723780921</v>
      </c>
      <c r="N61">
        <f t="shared" si="21"/>
        <v>1</v>
      </c>
      <c r="O61" s="68">
        <f t="shared" si="9"/>
        <v>6.9111734020616919E-2</v>
      </c>
      <c r="P61" s="68">
        <f t="shared" si="10"/>
        <v>6.549318208051684E-2</v>
      </c>
      <c r="Q61" s="68">
        <f t="shared" si="18"/>
        <v>6.5215935964671068E-2</v>
      </c>
      <c r="R61" s="68">
        <f t="shared" si="11"/>
        <v>6.4835720711863359E-2</v>
      </c>
      <c r="S61" s="68">
        <f t="shared" si="12"/>
        <v>6.0304251503134641E-2</v>
      </c>
      <c r="T61" s="68">
        <f t="shared" si="19"/>
        <v>6.5215935964671068E-2</v>
      </c>
      <c r="U61" s="68">
        <f t="shared" si="13"/>
        <v>3.4064035328934539E-5</v>
      </c>
      <c r="V61" s="32">
        <f t="shared" si="20"/>
        <v>5.220541812863531E-4</v>
      </c>
      <c r="X61" s="56" t="s">
        <v>685</v>
      </c>
      <c r="Y61" s="56" t="s">
        <v>688</v>
      </c>
      <c r="Z61" s="56" t="s">
        <v>694</v>
      </c>
      <c r="AA61" s="68">
        <v>0.14532999999999999</v>
      </c>
      <c r="AB61" s="68">
        <v>0.14493</v>
      </c>
      <c r="AC61" s="68">
        <f t="shared" si="14"/>
        <v>3.999999999999837E-4</v>
      </c>
      <c r="AD61" s="32">
        <f t="shared" si="15"/>
        <v>2.7523567054289115E-3</v>
      </c>
      <c r="AF61" s="77" t="s">
        <v>685</v>
      </c>
      <c r="AG61" s="77" t="s">
        <v>686</v>
      </c>
      <c r="AH61" s="77" t="s">
        <v>694</v>
      </c>
      <c r="AI61" s="68">
        <v>6.5250000000000002E-2</v>
      </c>
      <c r="AJ61" s="68">
        <v>6.5509999999999999E-2</v>
      </c>
      <c r="AK61" s="68">
        <f t="shared" si="16"/>
        <v>2.5999999999999635E-4</v>
      </c>
      <c r="AL61" s="32">
        <f t="shared" si="17"/>
        <v>3.9846743295018595E-3</v>
      </c>
    </row>
    <row r="62" spans="1:38" x14ac:dyDescent="0.2">
      <c r="A62" s="56" t="s">
        <v>685</v>
      </c>
      <c r="B62" s="56" t="s">
        <v>680</v>
      </c>
      <c r="C62" s="56" t="s">
        <v>694</v>
      </c>
      <c r="D62" s="57">
        <f t="shared" si="1"/>
        <v>-1.2694E-3</v>
      </c>
      <c r="E62" s="58">
        <v>-0.38081999999999999</v>
      </c>
      <c r="F62" s="58">
        <f t="shared" si="2"/>
        <v>-0.37701180000000001</v>
      </c>
      <c r="G62" s="58">
        <f t="shared" si="3"/>
        <v>-0.37828119999999998</v>
      </c>
      <c r="H62" s="58">
        <f t="shared" si="4"/>
        <v>-0.37955060000000002</v>
      </c>
      <c r="I62" s="58">
        <f t="shared" si="5"/>
        <v>-0.38208939999999997</v>
      </c>
      <c r="J62" s="58">
        <f t="shared" si="6"/>
        <v>-0.3833588</v>
      </c>
      <c r="K62" s="58">
        <f t="shared" si="7"/>
        <v>-0.38462819999999998</v>
      </c>
      <c r="L62" s="62">
        <f t="shared" ca="1" si="8"/>
        <v>0.76596720803412699</v>
      </c>
      <c r="M62" s="61">
        <v>0.74816062524248217</v>
      </c>
      <c r="N62">
        <f t="shared" si="21"/>
        <v>1</v>
      </c>
      <c r="O62" s="68">
        <f t="shared" si="9"/>
        <v>-0.42120766982204133</v>
      </c>
      <c r="P62" s="68">
        <f t="shared" si="10"/>
        <v>-0.3850565699608744</v>
      </c>
      <c r="Q62" s="68">
        <f t="shared" si="18"/>
        <v>-0.38174298592933725</v>
      </c>
      <c r="R62" s="68">
        <f t="shared" si="11"/>
        <v>-0.38121941381665048</v>
      </c>
      <c r="S62" s="68">
        <f t="shared" si="12"/>
        <v>-0.36980436725794003</v>
      </c>
      <c r="T62" s="68">
        <f t="shared" si="19"/>
        <v>-0.38174298592933725</v>
      </c>
      <c r="U62" s="68">
        <f t="shared" si="13"/>
        <v>9.2298592933726109E-4</v>
      </c>
      <c r="V62" s="32">
        <f t="shared" si="20"/>
        <v>2.4236802934122711E-3</v>
      </c>
      <c r="X62" s="56" t="s">
        <v>685</v>
      </c>
      <c r="Y62" s="56" t="s">
        <v>686</v>
      </c>
      <c r="Z62" s="56" t="s">
        <v>694</v>
      </c>
      <c r="AA62" s="68">
        <v>6.5250000000000002E-2</v>
      </c>
      <c r="AB62" s="68">
        <v>6.5299999999999997E-2</v>
      </c>
      <c r="AC62" s="68">
        <f t="shared" si="14"/>
        <v>4.9999999999994493E-5</v>
      </c>
      <c r="AD62" s="32">
        <f t="shared" si="15"/>
        <v>7.6628352490413013E-4</v>
      </c>
      <c r="AF62" s="77" t="s">
        <v>685</v>
      </c>
      <c r="AG62" s="77" t="s">
        <v>680</v>
      </c>
      <c r="AH62" s="77" t="s">
        <v>694</v>
      </c>
      <c r="AI62" s="68">
        <v>-0.38081999999999999</v>
      </c>
      <c r="AJ62" s="68">
        <v>-0.38228000000000001</v>
      </c>
      <c r="AK62" s="68">
        <f t="shared" si="16"/>
        <v>1.4600000000000168E-3</v>
      </c>
      <c r="AL62" s="32">
        <f t="shared" si="17"/>
        <v>3.8338322567092508E-3</v>
      </c>
    </row>
    <row r="63" spans="1:38" x14ac:dyDescent="0.2">
      <c r="A63" s="56" t="s">
        <v>685</v>
      </c>
      <c r="B63" s="56" t="s">
        <v>687</v>
      </c>
      <c r="C63" s="56" t="s">
        <v>694</v>
      </c>
      <c r="D63" s="57">
        <f t="shared" si="1"/>
        <v>1.9463333333333331E-4</v>
      </c>
      <c r="E63" s="58">
        <v>5.8389999999999997E-2</v>
      </c>
      <c r="F63" s="58">
        <f t="shared" si="2"/>
        <v>5.7806099999999999E-2</v>
      </c>
      <c r="G63" s="58">
        <f t="shared" si="3"/>
        <v>5.8000733333333332E-2</v>
      </c>
      <c r="H63" s="58">
        <f t="shared" si="4"/>
        <v>5.8195366666666665E-2</v>
      </c>
      <c r="I63" s="58">
        <f t="shared" si="5"/>
        <v>5.858463333333333E-2</v>
      </c>
      <c r="J63" s="58">
        <f t="shared" si="6"/>
        <v>5.8779266666666663E-2</v>
      </c>
      <c r="K63" s="58">
        <f t="shared" si="7"/>
        <v>5.8973899999999996E-2</v>
      </c>
      <c r="L63" s="62">
        <f t="shared" ca="1" si="8"/>
        <v>0.76038569398013267</v>
      </c>
      <c r="M63" s="61">
        <v>0.89682750641738185</v>
      </c>
      <c r="N63">
        <f t="shared" si="21"/>
        <v>1</v>
      </c>
      <c r="O63" s="68">
        <f t="shared" si="9"/>
        <v>6.593149729599232E-2</v>
      </c>
      <c r="P63" s="68">
        <f t="shared" si="10"/>
        <v>5.9252498506247503E-2</v>
      </c>
      <c r="Q63" s="68">
        <f t="shared" si="18"/>
        <v>5.8616299034082532E-2</v>
      </c>
      <c r="R63" s="68">
        <f t="shared" si="11"/>
        <v>5.8664158746620329E-2</v>
      </c>
      <c r="S63" s="68">
        <f t="shared" si="12"/>
        <v>5.8049981522876604E-2</v>
      </c>
      <c r="T63" s="68">
        <f t="shared" si="19"/>
        <v>5.8616299034082532E-2</v>
      </c>
      <c r="U63" s="68">
        <f t="shared" si="13"/>
        <v>2.2629903408253466E-4</v>
      </c>
      <c r="V63" s="32">
        <f t="shared" si="20"/>
        <v>3.8756470985191757E-3</v>
      </c>
      <c r="X63" s="56" t="s">
        <v>685</v>
      </c>
      <c r="Y63" s="56" t="s">
        <v>687</v>
      </c>
      <c r="Z63" s="56" t="s">
        <v>694</v>
      </c>
      <c r="AA63" s="68">
        <v>5.8389999999999997E-2</v>
      </c>
      <c r="AB63" s="68">
        <v>5.8099999999999999E-2</v>
      </c>
      <c r="AC63" s="68">
        <f t="shared" si="14"/>
        <v>2.8999999999999859E-4</v>
      </c>
      <c r="AD63" s="32">
        <f t="shared" si="15"/>
        <v>4.9666038705257513E-3</v>
      </c>
      <c r="AF63" s="77" t="s">
        <v>685</v>
      </c>
      <c r="AG63" s="77" t="s">
        <v>687</v>
      </c>
      <c r="AH63" s="77" t="s">
        <v>694</v>
      </c>
      <c r="AI63" s="68">
        <v>5.8389999999999997E-2</v>
      </c>
      <c r="AJ63" s="68">
        <v>5.8349999999999999E-2</v>
      </c>
      <c r="AK63" s="68">
        <f t="shared" si="16"/>
        <v>3.999999999999837E-5</v>
      </c>
      <c r="AL63" s="32">
        <f t="shared" si="17"/>
        <v>6.8504880972766519E-4</v>
      </c>
    </row>
    <row r="64" spans="1:38" x14ac:dyDescent="0.2">
      <c r="A64" s="56" t="s">
        <v>685</v>
      </c>
      <c r="B64" s="56" t="s">
        <v>688</v>
      </c>
      <c r="C64" s="56" t="s">
        <v>694</v>
      </c>
      <c r="D64" s="57">
        <f t="shared" si="1"/>
        <v>4.8440000000000001E-4</v>
      </c>
      <c r="E64" s="58">
        <v>0.14532</v>
      </c>
      <c r="F64" s="58">
        <f t="shared" si="2"/>
        <v>0.14386680000000002</v>
      </c>
      <c r="G64" s="58">
        <f t="shared" si="3"/>
        <v>0.14435120000000001</v>
      </c>
      <c r="H64" s="58">
        <f t="shared" si="4"/>
        <v>0.14483560000000001</v>
      </c>
      <c r="I64" s="58">
        <f t="shared" si="5"/>
        <v>0.1458044</v>
      </c>
      <c r="J64" s="58">
        <f t="shared" si="6"/>
        <v>0.1462888</v>
      </c>
      <c r="K64" s="58">
        <f t="shared" si="7"/>
        <v>0.14677319999999999</v>
      </c>
      <c r="L64" s="62">
        <f t="shared" ca="1" si="8"/>
        <v>0.11431909236637849</v>
      </c>
      <c r="M64" s="61">
        <v>0.95426752510712731</v>
      </c>
      <c r="N64">
        <f t="shared" si="21"/>
        <v>1</v>
      </c>
      <c r="O64" s="68">
        <f t="shared" si="9"/>
        <v>0.16538629879542599</v>
      </c>
      <c r="P64" s="68">
        <f t="shared" si="10"/>
        <v>0.1476713094125231</v>
      </c>
      <c r="Q64" s="68">
        <f t="shared" si="18"/>
        <v>0.1459647324616522</v>
      </c>
      <c r="R64" s="68">
        <f t="shared" si="11"/>
        <v>0.14620705981723248</v>
      </c>
      <c r="S64" s="68">
        <f t="shared" si="12"/>
        <v>0.14577092163924907</v>
      </c>
      <c r="T64" s="68">
        <f t="shared" si="19"/>
        <v>0.1459647324616522</v>
      </c>
      <c r="U64" s="68">
        <f t="shared" si="13"/>
        <v>6.4473246165219766E-4</v>
      </c>
      <c r="V64" s="32">
        <f t="shared" si="20"/>
        <v>4.4366395654569062E-3</v>
      </c>
      <c r="X64" s="56" t="s">
        <v>685</v>
      </c>
      <c r="Y64" s="56" t="s">
        <v>680</v>
      </c>
      <c r="Z64" s="56" t="s">
        <v>694</v>
      </c>
      <c r="AA64" s="68">
        <v>-0.38083</v>
      </c>
      <c r="AB64" s="68">
        <v>-0.38094</v>
      </c>
      <c r="AC64" s="68">
        <f t="shared" si="14"/>
        <v>1.0999999999999899E-4</v>
      </c>
      <c r="AD64" s="32">
        <f t="shared" si="15"/>
        <v>2.8884279074652467E-4</v>
      </c>
      <c r="AF64" s="77" t="s">
        <v>685</v>
      </c>
      <c r="AG64" s="77" t="s">
        <v>688</v>
      </c>
      <c r="AH64" s="77" t="s">
        <v>694</v>
      </c>
      <c r="AI64" s="68">
        <v>0.14532</v>
      </c>
      <c r="AJ64" s="68">
        <v>0.14477999999999999</v>
      </c>
      <c r="AK64" s="68">
        <f t="shared" si="16"/>
        <v>5.4000000000001269E-4</v>
      </c>
      <c r="AL64" s="32">
        <f t="shared" si="17"/>
        <v>3.7159372419488901E-3</v>
      </c>
    </row>
    <row r="65" spans="1:38" x14ac:dyDescent="0.2">
      <c r="A65" s="56" t="s">
        <v>685</v>
      </c>
      <c r="B65" s="56" t="s">
        <v>687</v>
      </c>
      <c r="C65" s="56" t="s">
        <v>695</v>
      </c>
      <c r="D65" s="57">
        <f t="shared" si="1"/>
        <v>-1.6236666666666667E-4</v>
      </c>
      <c r="E65" s="58">
        <v>-4.8710000000000003E-2</v>
      </c>
      <c r="F65" s="58">
        <f t="shared" si="2"/>
        <v>-4.8222900000000006E-2</v>
      </c>
      <c r="G65" s="58">
        <f t="shared" si="3"/>
        <v>-4.8385266666666669E-2</v>
      </c>
      <c r="H65" s="58">
        <f t="shared" si="4"/>
        <v>-4.854763333333334E-2</v>
      </c>
      <c r="I65" s="58">
        <f t="shared" si="5"/>
        <v>-4.8872366666666667E-2</v>
      </c>
      <c r="J65" s="58">
        <f t="shared" si="6"/>
        <v>-4.9034733333333337E-2</v>
      </c>
      <c r="K65" s="58">
        <f t="shared" si="7"/>
        <v>-4.9197100000000001E-2</v>
      </c>
      <c r="L65" s="62">
        <f t="shared" ca="1" si="8"/>
        <v>0.80904376630820807</v>
      </c>
      <c r="M65" s="61">
        <v>7.2691077097334578E-2</v>
      </c>
      <c r="N65">
        <f t="shared" si="21"/>
        <v>-2</v>
      </c>
      <c r="O65" s="68">
        <f t="shared" si="9"/>
        <v>-4.8762919248704135E-2</v>
      </c>
      <c r="P65" s="68">
        <f t="shared" si="10"/>
        <v>-4.8444874083036826E-2</v>
      </c>
      <c r="Q65" s="68">
        <f t="shared" si="18"/>
        <v>-4.8506716303988784E-2</v>
      </c>
      <c r="R65" s="68">
        <f t="shared" si="11"/>
        <v>-4.7954070354805256E-2</v>
      </c>
      <c r="S65" s="68">
        <f t="shared" si="12"/>
        <v>-4.2188015441400502E-2</v>
      </c>
      <c r="T65" s="68">
        <f t="shared" si="19"/>
        <v>-4.8444874083036826E-2</v>
      </c>
      <c r="U65" s="68">
        <f t="shared" si="13"/>
        <v>2.65125916963177E-4</v>
      </c>
      <c r="V65" s="32">
        <f t="shared" si="20"/>
        <v>5.4429463552284332E-3</v>
      </c>
      <c r="X65" s="56" t="s">
        <v>685</v>
      </c>
      <c r="Y65" s="56" t="s">
        <v>688</v>
      </c>
      <c r="Z65" s="56" t="s">
        <v>695</v>
      </c>
      <c r="AA65" s="68">
        <v>-0.10856</v>
      </c>
      <c r="AB65" s="68">
        <v>-0.10867</v>
      </c>
      <c r="AC65" s="68">
        <f t="shared" si="14"/>
        <v>1.0999999999999899E-4</v>
      </c>
      <c r="AD65" s="32">
        <f t="shared" si="15"/>
        <v>1.0132645541635868E-3</v>
      </c>
      <c r="AF65" s="77" t="s">
        <v>685</v>
      </c>
      <c r="AG65" s="77" t="s">
        <v>687</v>
      </c>
      <c r="AH65" s="77" t="s">
        <v>695</v>
      </c>
      <c r="AI65" s="68">
        <v>-4.8710000000000003E-2</v>
      </c>
      <c r="AJ65" s="68">
        <v>-4.8809999999999999E-2</v>
      </c>
      <c r="AK65" s="68">
        <f t="shared" si="16"/>
        <v>9.9999999999995925E-5</v>
      </c>
      <c r="AL65" s="32">
        <f t="shared" si="17"/>
        <v>2.052966536645369E-3</v>
      </c>
    </row>
    <row r="66" spans="1:38" x14ac:dyDescent="0.2">
      <c r="A66" s="56" t="s">
        <v>685</v>
      </c>
      <c r="B66" s="56" t="s">
        <v>688</v>
      </c>
      <c r="C66" s="56" t="s">
        <v>695</v>
      </c>
      <c r="D66" s="57">
        <f t="shared" si="1"/>
        <v>-3.6183333333333331E-4</v>
      </c>
      <c r="E66" s="58">
        <v>-0.10854999999999999</v>
      </c>
      <c r="F66" s="58">
        <f t="shared" si="2"/>
        <v>-0.10746449999999999</v>
      </c>
      <c r="G66" s="58">
        <f t="shared" si="3"/>
        <v>-0.10782633333333333</v>
      </c>
      <c r="H66" s="58">
        <f t="shared" si="4"/>
        <v>-0.10818816666666665</v>
      </c>
      <c r="I66" s="58">
        <f t="shared" si="5"/>
        <v>-0.10891183333333333</v>
      </c>
      <c r="J66" s="58">
        <f t="shared" si="6"/>
        <v>-0.10927366666666666</v>
      </c>
      <c r="K66" s="58">
        <f t="shared" si="7"/>
        <v>-0.1096355</v>
      </c>
      <c r="L66" s="62">
        <f t="shared" ca="1" si="8"/>
        <v>0.48062342876734088</v>
      </c>
      <c r="M66" s="61">
        <v>0.11039517292288731</v>
      </c>
      <c r="N66">
        <f t="shared" si="21"/>
        <v>-2</v>
      </c>
      <c r="O66" s="68">
        <f t="shared" si="9"/>
        <v>-0.10930394887657802</v>
      </c>
      <c r="P66" s="68">
        <f t="shared" si="10"/>
        <v>-0.10805955521267548</v>
      </c>
      <c r="Q66" s="68">
        <f t="shared" si="18"/>
        <v>-0.10813695571853479</v>
      </c>
      <c r="R66" s="68">
        <f t="shared" si="11"/>
        <v>-0.10696580147218006</v>
      </c>
      <c r="S66" s="68">
        <f t="shared" si="12"/>
        <v>-9.4651807462436399E-2</v>
      </c>
      <c r="T66" s="68">
        <f t="shared" si="19"/>
        <v>-0.10805955521267548</v>
      </c>
      <c r="U66" s="68">
        <f t="shared" si="13"/>
        <v>4.9044478732451768E-4</v>
      </c>
      <c r="V66" s="32">
        <f t="shared" si="20"/>
        <v>4.5181463595073031E-3</v>
      </c>
      <c r="X66" s="56" t="s">
        <v>685</v>
      </c>
      <c r="Y66" s="56" t="s">
        <v>686</v>
      </c>
      <c r="Z66" s="56" t="s">
        <v>695</v>
      </c>
      <c r="AA66" s="68">
        <v>-4.1140000000000003E-2</v>
      </c>
      <c r="AB66" s="68">
        <v>-4.1270000000000001E-2</v>
      </c>
      <c r="AC66" s="68">
        <f t="shared" si="14"/>
        <v>1.2999999999999817E-4</v>
      </c>
      <c r="AD66" s="32">
        <f t="shared" si="15"/>
        <v>3.1599416626154147E-3</v>
      </c>
      <c r="AF66" s="77" t="s">
        <v>685</v>
      </c>
      <c r="AG66" s="77" t="s">
        <v>688</v>
      </c>
      <c r="AH66" s="77" t="s">
        <v>695</v>
      </c>
      <c r="AI66" s="68">
        <v>-0.10854999999999999</v>
      </c>
      <c r="AJ66" s="68">
        <v>-0.10896</v>
      </c>
      <c r="AK66" s="68">
        <f t="shared" si="16"/>
        <v>4.1000000000000758E-4</v>
      </c>
      <c r="AL66" s="32">
        <f t="shared" si="17"/>
        <v>3.7770612620912723E-3</v>
      </c>
    </row>
    <row r="67" spans="1:38" x14ac:dyDescent="0.2">
      <c r="A67" s="56" t="s">
        <v>685</v>
      </c>
      <c r="B67" s="56" t="s">
        <v>680</v>
      </c>
      <c r="C67" s="56" t="s">
        <v>695</v>
      </c>
      <c r="D67" s="57">
        <f t="shared" si="1"/>
        <v>5.8736666666666672E-4</v>
      </c>
      <c r="E67" s="58">
        <v>0.17621000000000001</v>
      </c>
      <c r="F67" s="58">
        <f t="shared" si="2"/>
        <v>0.17444790000000002</v>
      </c>
      <c r="G67" s="58">
        <f t="shared" si="3"/>
        <v>0.17503526666666666</v>
      </c>
      <c r="H67" s="58">
        <f t="shared" si="4"/>
        <v>0.17562263333333333</v>
      </c>
      <c r="I67" s="58">
        <f t="shared" si="5"/>
        <v>0.17679736666666668</v>
      </c>
      <c r="J67" s="58">
        <f t="shared" si="6"/>
        <v>0.17738473333333335</v>
      </c>
      <c r="K67" s="58">
        <f t="shared" si="7"/>
        <v>0.17797209999999999</v>
      </c>
      <c r="L67" s="62">
        <f t="shared" ca="1" si="8"/>
        <v>0.73963596555244981</v>
      </c>
      <c r="M67" s="61">
        <v>0.40232027567625184</v>
      </c>
      <c r="N67">
        <f t="shared" si="21"/>
        <v>1</v>
      </c>
      <c r="O67" s="68">
        <f t="shared" si="9"/>
        <v>0.18542769367162543</v>
      </c>
      <c r="P67" s="68">
        <f t="shared" si="10"/>
        <v>0.17667557247429269</v>
      </c>
      <c r="Q67" s="68">
        <f t="shared" si="18"/>
        <v>0.17604189623768837</v>
      </c>
      <c r="R67" s="68">
        <f t="shared" si="11"/>
        <v>0.1749000741176579</v>
      </c>
      <c r="S67" s="68">
        <f t="shared" si="12"/>
        <v>0.16164276655429941</v>
      </c>
      <c r="T67" s="68">
        <f t="shared" si="19"/>
        <v>0.17604189623768837</v>
      </c>
      <c r="U67" s="68">
        <f t="shared" si="13"/>
        <v>1.6810376231163326E-4</v>
      </c>
      <c r="V67" s="32">
        <f t="shared" si="20"/>
        <v>9.5399672159147183E-4</v>
      </c>
      <c r="X67" s="56" t="s">
        <v>685</v>
      </c>
      <c r="Y67" s="56" t="s">
        <v>680</v>
      </c>
      <c r="Z67" s="56" t="s">
        <v>695</v>
      </c>
      <c r="AA67" s="68">
        <v>0.17621999999999999</v>
      </c>
      <c r="AB67" s="68">
        <v>0.17616000000000001</v>
      </c>
      <c r="AC67" s="68">
        <f t="shared" si="14"/>
        <v>5.9999999999976739E-5</v>
      </c>
      <c r="AD67" s="32">
        <f t="shared" si="15"/>
        <v>3.4048348655077031E-4</v>
      </c>
      <c r="AF67" s="77" t="s">
        <v>685</v>
      </c>
      <c r="AG67" s="77" t="s">
        <v>680</v>
      </c>
      <c r="AH67" s="77" t="s">
        <v>695</v>
      </c>
      <c r="AI67" s="68">
        <v>0.17621000000000001</v>
      </c>
      <c r="AJ67" s="68">
        <v>0.17659</v>
      </c>
      <c r="AK67" s="68">
        <f t="shared" si="16"/>
        <v>3.7999999999999146E-4</v>
      </c>
      <c r="AL67" s="32">
        <f t="shared" si="17"/>
        <v>2.1565177912717293E-3</v>
      </c>
    </row>
    <row r="68" spans="1:38" x14ac:dyDescent="0.2">
      <c r="A68" s="56" t="s">
        <v>685</v>
      </c>
      <c r="B68" s="56" t="s">
        <v>686</v>
      </c>
      <c r="C68" s="56" t="s">
        <v>695</v>
      </c>
      <c r="D68" s="57">
        <f t="shared" si="1"/>
        <v>-1.3713333333333335E-4</v>
      </c>
      <c r="E68" s="58">
        <v>-4.1140000000000003E-2</v>
      </c>
      <c r="F68" s="58">
        <f t="shared" si="2"/>
        <v>-4.0728600000000004E-2</v>
      </c>
      <c r="G68" s="58">
        <f t="shared" si="3"/>
        <v>-4.0865733333333334E-2</v>
      </c>
      <c r="H68" s="58">
        <f t="shared" si="4"/>
        <v>-4.1002866666666672E-2</v>
      </c>
      <c r="I68" s="58">
        <f t="shared" si="5"/>
        <v>-4.1277133333333334E-2</v>
      </c>
      <c r="J68" s="58">
        <f t="shared" si="6"/>
        <v>-4.1414266666666671E-2</v>
      </c>
      <c r="K68" s="58">
        <f t="shared" si="7"/>
        <v>-4.1551400000000002E-2</v>
      </c>
      <c r="L68" s="62">
        <f t="shared" ca="1" si="8"/>
        <v>0.48776055082328018</v>
      </c>
      <c r="M68" s="61">
        <v>0.39875441646929399</v>
      </c>
      <c r="N68">
        <f t="shared" si="21"/>
        <v>1</v>
      </c>
      <c r="O68" s="68">
        <f t="shared" si="9"/>
        <v>-4.3269270970248089E-2</v>
      </c>
      <c r="P68" s="68">
        <f t="shared" si="10"/>
        <v>-4.1245099649093633E-2</v>
      </c>
      <c r="Q68" s="68">
        <f t="shared" si="18"/>
        <v>-4.1099319823161902E-2</v>
      </c>
      <c r="R68" s="68">
        <f t="shared" si="11"/>
        <v>-4.0830571515662155E-2</v>
      </c>
      <c r="S68" s="68">
        <f t="shared" si="12"/>
        <v>-3.7716170115547371E-2</v>
      </c>
      <c r="T68" s="68">
        <f t="shared" si="19"/>
        <v>-4.1099319823161902E-2</v>
      </c>
      <c r="U68" s="68">
        <f t="shared" si="13"/>
        <v>4.068017683810099E-5</v>
      </c>
      <c r="V68" s="32">
        <f t="shared" si="20"/>
        <v>9.8882296640984417E-4</v>
      </c>
      <c r="X68" s="56" t="s">
        <v>685</v>
      </c>
      <c r="Y68" s="56" t="s">
        <v>687</v>
      </c>
      <c r="Z68" s="56" t="s">
        <v>695</v>
      </c>
      <c r="AA68" s="68">
        <v>-4.8719999999999999E-2</v>
      </c>
      <c r="AB68" s="68">
        <v>-4.8660000000000002E-2</v>
      </c>
      <c r="AC68" s="68">
        <f t="shared" si="14"/>
        <v>5.9999999999997555E-5</v>
      </c>
      <c r="AD68" s="32">
        <f t="shared" si="15"/>
        <v>1.231527093596009E-3</v>
      </c>
      <c r="AF68" s="77" t="s">
        <v>685</v>
      </c>
      <c r="AG68" s="77" t="s">
        <v>686</v>
      </c>
      <c r="AH68" s="77" t="s">
        <v>695</v>
      </c>
      <c r="AI68" s="68">
        <v>-4.1140000000000003E-2</v>
      </c>
      <c r="AJ68" s="68">
        <v>-4.1070000000000002E-2</v>
      </c>
      <c r="AK68" s="68">
        <f t="shared" si="16"/>
        <v>7.0000000000000617E-5</v>
      </c>
      <c r="AL68" s="32">
        <f t="shared" si="17"/>
        <v>1.7015070491006468E-3</v>
      </c>
    </row>
    <row r="69" spans="1:38" x14ac:dyDescent="0.2">
      <c r="A69" s="56" t="s">
        <v>677</v>
      </c>
      <c r="B69" s="56" t="s">
        <v>685</v>
      </c>
      <c r="C69" s="56" t="s">
        <v>696</v>
      </c>
      <c r="D69" s="57">
        <f t="shared" si="1"/>
        <v>-3.7283333333333336E-4</v>
      </c>
      <c r="E69" s="58">
        <v>-0.11185</v>
      </c>
      <c r="F69" s="58">
        <f t="shared" si="2"/>
        <v>-0.11073150000000001</v>
      </c>
      <c r="G69" s="58">
        <f t="shared" si="3"/>
        <v>-0.11110433333333333</v>
      </c>
      <c r="H69" s="58">
        <f t="shared" si="4"/>
        <v>-0.11147716666666667</v>
      </c>
      <c r="I69" s="58">
        <f t="shared" si="5"/>
        <v>-0.11222283333333334</v>
      </c>
      <c r="J69" s="58">
        <f t="shared" si="6"/>
        <v>-0.11259566666666668</v>
      </c>
      <c r="K69" s="58">
        <f t="shared" si="7"/>
        <v>-0.1129685</v>
      </c>
      <c r="L69" s="62">
        <f t="shared" ca="1" si="8"/>
        <v>0.55235881877017734</v>
      </c>
      <c r="M69" s="61">
        <v>0.37845114493630505</v>
      </c>
      <c r="N69">
        <f>IF(M69&lt;$G$3,-3,IF(M69&lt;$H$3,-2,IF(M69&lt;$J$3,1,IF(M69&lt;$K$3,2,IF(M69&lt;1,3)))))</f>
        <v>1</v>
      </c>
      <c r="O69" s="68">
        <f t="shared" si="9"/>
        <v>-0.11728608633428507</v>
      </c>
      <c r="P69" s="68">
        <f t="shared" si="10"/>
        <v>-0.11208004048469772</v>
      </c>
      <c r="Q69" s="68">
        <f t="shared" si="18"/>
        <v>-0.11171722102315779</v>
      </c>
      <c r="R69" s="68">
        <f t="shared" si="11"/>
        <v>-0.11095303582440828</v>
      </c>
      <c r="S69" s="68">
        <f t="shared" si="12"/>
        <v>-0.10218850902270832</v>
      </c>
      <c r="T69" s="68">
        <f t="shared" si="19"/>
        <v>-0.11171722102315779</v>
      </c>
      <c r="U69" s="68">
        <f t="shared" si="13"/>
        <v>1.3277897684221829E-4</v>
      </c>
      <c r="V69" s="32">
        <f t="shared" si="20"/>
        <v>1.1871164670739229E-3</v>
      </c>
      <c r="X69" s="56" t="s">
        <v>677</v>
      </c>
      <c r="Y69" s="56" t="s">
        <v>685</v>
      </c>
      <c r="Z69" s="56" t="s">
        <v>696</v>
      </c>
      <c r="AA69" s="68">
        <v>-0.11186</v>
      </c>
      <c r="AB69" s="68">
        <v>-0.11225</v>
      </c>
      <c r="AC69" s="68">
        <f t="shared" si="14"/>
        <v>3.9000000000000146E-4</v>
      </c>
      <c r="AD69" s="32">
        <f t="shared" si="15"/>
        <v>3.4865009833720852E-3</v>
      </c>
      <c r="AF69" s="77" t="s">
        <v>677</v>
      </c>
      <c r="AG69" s="77" t="s">
        <v>685</v>
      </c>
      <c r="AH69" s="77" t="s">
        <v>696</v>
      </c>
      <c r="AI69" s="68">
        <v>-0.11185</v>
      </c>
      <c r="AJ69" s="68">
        <v>-0.11115999999999999</v>
      </c>
      <c r="AK69" s="68">
        <f t="shared" si="16"/>
        <v>6.9000000000001005E-4</v>
      </c>
      <c r="AL69" s="32">
        <f t="shared" si="17"/>
        <v>6.1689763075548501E-3</v>
      </c>
    </row>
    <row r="70" spans="1:38" x14ac:dyDescent="0.2">
      <c r="A70" s="56" t="s">
        <v>677</v>
      </c>
      <c r="B70" s="56" t="s">
        <v>685</v>
      </c>
      <c r="C70" s="56" t="s">
        <v>697</v>
      </c>
      <c r="D70" s="57">
        <f t="shared" ref="D70:D133" si="22">IF(C70="03",(0.01*PI()/180)/3,(E70*0.01)/3)</f>
        <v>-7.3966666666666671E-5</v>
      </c>
      <c r="E70" s="58">
        <v>-2.2190000000000001E-2</v>
      </c>
      <c r="F70" s="58">
        <f t="shared" ref="F70:F133" si="23">E70-3*D70</f>
        <v>-2.1968100000000001E-2</v>
      </c>
      <c r="G70" s="58">
        <f t="shared" ref="G70:G133" si="24">E70-2*D70</f>
        <v>-2.2042066666666669E-2</v>
      </c>
      <c r="H70" s="58">
        <f t="shared" ref="H70:H133" si="25">E70-D70</f>
        <v>-2.2116033333333333E-2</v>
      </c>
      <c r="I70" s="58">
        <f t="shared" ref="I70:I133" si="26">E70+D70</f>
        <v>-2.2263966666666669E-2</v>
      </c>
      <c r="J70" s="58">
        <f t="shared" ref="J70:J133" si="27">E70+2*D70</f>
        <v>-2.2337933333333334E-2</v>
      </c>
      <c r="K70" s="58">
        <f t="shared" ref="K70:K133" si="28">E70+3*D70</f>
        <v>-2.2411900000000002E-2</v>
      </c>
      <c r="L70" s="62">
        <f t="shared" ref="L70:L133" ca="1" si="29">RAND()</f>
        <v>1.3373290805325233E-3</v>
      </c>
      <c r="M70" s="61">
        <v>0.98002141945190191</v>
      </c>
      <c r="N70">
        <f t="shared" ref="N70:N133" si="30">IF(M70&lt;$G$3,-3,IF(M70&lt;$H$3,-2,IF(M70&lt;$J$3,1,IF(M70&lt;$K$3,2,IF(M70&lt;1,3)))))</f>
        <v>2</v>
      </c>
      <c r="O70" s="68">
        <f t="shared" ref="O70:O133" si="31">(((G70-F70)/($G$3-$F$3))*($M70-$F$3))+(F70)</f>
        <v>-2.5342881475934428E-2</v>
      </c>
      <c r="P70" s="68">
        <f t="shared" ref="P70:P133" si="32">(((H70-G70)/($H$3-$G$3))*($M70-$G$3))+(G70)</f>
        <v>-2.256305620057977E-2</v>
      </c>
      <c r="Q70" s="68">
        <f t="shared" ref="Q70:Q133" si="33">(((I70-H70)/($I$3-$H$3))*($M70-$H$3))+(H70)</f>
        <v>-2.2294030425799766E-2</v>
      </c>
      <c r="R70" s="68">
        <f t="shared" ref="R70:R133" si="34">(((J70-I70)/($J$3-$I$3))*($M70-$I$3))+(I70)</f>
        <v>-2.2339468955056112E-2</v>
      </c>
      <c r="S70" s="68">
        <f t="shared" ref="S70:S133" si="35">(((K70-J70)/($K$3-$J$3))*($M70-$J$3))+(J70)</f>
        <v>-2.2347662517115417E-2</v>
      </c>
      <c r="T70" s="68">
        <f t="shared" ref="T70:T133" si="36">IF(N70=-3,O70,IF(N70=-2,P70,IF(N70=1,Q70,IF(N70=2,R70,S70))))</f>
        <v>-2.2339468955056112E-2</v>
      </c>
      <c r="U70" s="68">
        <f t="shared" ref="U70:U133" si="37">ABS(T70-E70)</f>
        <v>1.4946895505611041E-4</v>
      </c>
      <c r="V70" s="32">
        <f t="shared" si="20"/>
        <v>6.7358699890090312E-3</v>
      </c>
      <c r="X70" s="56" t="s">
        <v>677</v>
      </c>
      <c r="Y70" s="56" t="s">
        <v>685</v>
      </c>
      <c r="Z70" s="56" t="s">
        <v>697</v>
      </c>
      <c r="AA70" s="68">
        <v>-2.2200000000000001E-2</v>
      </c>
      <c r="AB70" s="68">
        <v>-2.222E-2</v>
      </c>
      <c r="AC70" s="68">
        <f t="shared" ref="AC70:AC133" si="38">ABS(AB70-AA70)</f>
        <v>1.9999999999999185E-5</v>
      </c>
      <c r="AD70" s="32">
        <f t="shared" ref="AD70:AD133" si="39">ABS(AC70/AA70)</f>
        <v>9.0090090090086416E-4</v>
      </c>
      <c r="AF70" s="77" t="s">
        <v>677</v>
      </c>
      <c r="AG70" s="77" t="s">
        <v>685</v>
      </c>
      <c r="AH70" s="77" t="s">
        <v>697</v>
      </c>
      <c r="AI70" s="68">
        <v>-2.2190000000000001E-2</v>
      </c>
      <c r="AJ70" s="68">
        <v>-2.223E-2</v>
      </c>
      <c r="AK70" s="68">
        <f t="shared" ref="AK70:AK133" si="40">ABS(AJ70-AI70)</f>
        <v>3.999999999999837E-5</v>
      </c>
      <c r="AL70" s="32">
        <f t="shared" ref="AL70:AL133" si="41">ABS(AK70/AI70)</f>
        <v>1.80261378999542E-3</v>
      </c>
    </row>
    <row r="71" spans="1:38" x14ac:dyDescent="0.2">
      <c r="A71" s="56" t="s">
        <v>677</v>
      </c>
      <c r="B71" s="56" t="s">
        <v>683</v>
      </c>
      <c r="C71" s="56" t="s">
        <v>692</v>
      </c>
      <c r="D71" s="57">
        <f t="shared" si="22"/>
        <v>5.8177641733144322E-5</v>
      </c>
      <c r="E71" s="58">
        <v>-0.23318</v>
      </c>
      <c r="F71" s="58">
        <f t="shared" si="23"/>
        <v>-0.23335453292519942</v>
      </c>
      <c r="G71" s="58">
        <f t="shared" si="24"/>
        <v>-0.23329635528346629</v>
      </c>
      <c r="H71" s="58">
        <f t="shared" si="25"/>
        <v>-0.23323817764173313</v>
      </c>
      <c r="I71" s="58">
        <f t="shared" si="26"/>
        <v>-0.23312182235826687</v>
      </c>
      <c r="J71" s="58">
        <f t="shared" si="27"/>
        <v>-0.23306364471653371</v>
      </c>
      <c r="K71" s="58">
        <f t="shared" si="28"/>
        <v>-0.23300546707480058</v>
      </c>
      <c r="L71" s="62">
        <f t="shared" ca="1" si="29"/>
        <v>0.88605630778002942</v>
      </c>
      <c r="M71" s="61">
        <v>1.6874371286528245E-3</v>
      </c>
      <c r="N71">
        <f t="shared" si="30"/>
        <v>-3</v>
      </c>
      <c r="O71" s="68">
        <f t="shared" si="31"/>
        <v>-0.23335361771324706</v>
      </c>
      <c r="P71" s="68">
        <f t="shared" si="32"/>
        <v>-0.23330539339324405</v>
      </c>
      <c r="Q71" s="68">
        <f t="shared" si="33"/>
        <v>-0.23326494183930221</v>
      </c>
      <c r="R71" s="68">
        <f t="shared" si="34"/>
        <v>-0.23348125340225059</v>
      </c>
      <c r="S71" s="68">
        <f t="shared" si="35"/>
        <v>-0.23570947317289259</v>
      </c>
      <c r="T71" s="68">
        <f t="shared" si="36"/>
        <v>-0.23335361771324706</v>
      </c>
      <c r="U71" s="68">
        <f t="shared" si="37"/>
        <v>1.7361771324705955E-4</v>
      </c>
      <c r="V71" s="32">
        <f t="shared" ref="V71:V134" si="42">ABS(U71/E71)</f>
        <v>7.4456519961857599E-4</v>
      </c>
      <c r="X71" s="56" t="s">
        <v>677</v>
      </c>
      <c r="Y71" s="56" t="s">
        <v>683</v>
      </c>
      <c r="Z71" s="56" t="s">
        <v>692</v>
      </c>
      <c r="AA71" s="68">
        <v>-0.23318</v>
      </c>
      <c r="AB71" s="68">
        <v>-0.23313999999999999</v>
      </c>
      <c r="AC71" s="68">
        <f t="shared" si="38"/>
        <v>4.0000000000012248E-5</v>
      </c>
      <c r="AD71" s="32">
        <f t="shared" si="39"/>
        <v>1.7154129856768269E-4</v>
      </c>
      <c r="AF71" s="77" t="s">
        <v>677</v>
      </c>
      <c r="AG71" s="77" t="s">
        <v>683</v>
      </c>
      <c r="AH71" s="77" t="s">
        <v>692</v>
      </c>
      <c r="AI71" s="68">
        <v>-0.23318</v>
      </c>
      <c r="AJ71" s="68">
        <v>-0.23313999999999999</v>
      </c>
      <c r="AK71" s="68">
        <f t="shared" si="40"/>
        <v>4.0000000000012248E-5</v>
      </c>
      <c r="AL71" s="32">
        <f t="shared" si="41"/>
        <v>1.7154129856768269E-4</v>
      </c>
    </row>
    <row r="72" spans="1:38" x14ac:dyDescent="0.2">
      <c r="A72" s="56" t="s">
        <v>677</v>
      </c>
      <c r="B72" s="56" t="s">
        <v>683</v>
      </c>
      <c r="C72" s="56" t="s">
        <v>693</v>
      </c>
      <c r="D72" s="57">
        <f t="shared" si="22"/>
        <v>3.5400000000000002E-3</v>
      </c>
      <c r="E72" s="58">
        <v>1.0620000000000001</v>
      </c>
      <c r="F72" s="58">
        <f t="shared" si="23"/>
        <v>1.05138</v>
      </c>
      <c r="G72" s="58">
        <f t="shared" si="24"/>
        <v>1.0549200000000001</v>
      </c>
      <c r="H72" s="58">
        <f t="shared" si="25"/>
        <v>1.05846</v>
      </c>
      <c r="I72" s="58">
        <f t="shared" si="26"/>
        <v>1.0655400000000002</v>
      </c>
      <c r="J72" s="58">
        <f t="shared" si="27"/>
        <v>1.06908</v>
      </c>
      <c r="K72" s="58">
        <f t="shared" si="28"/>
        <v>1.0726200000000001</v>
      </c>
      <c r="L72" s="62">
        <f t="shared" ca="1" si="29"/>
        <v>0.92872695305425113</v>
      </c>
      <c r="M72" s="61">
        <v>0.78364704049938916</v>
      </c>
      <c r="N72">
        <f t="shared" si="30"/>
        <v>1</v>
      </c>
      <c r="O72" s="68">
        <f t="shared" si="31"/>
        <v>1.1804863647257764</v>
      </c>
      <c r="P72" s="68">
        <f t="shared" si="32"/>
        <v>1.074738973681882</v>
      </c>
      <c r="Q72" s="68">
        <f t="shared" si="33"/>
        <v>1.0649420173553117</v>
      </c>
      <c r="R72" s="68">
        <f t="shared" si="34"/>
        <v>1.0640382231300063</v>
      </c>
      <c r="S72" s="68">
        <f t="shared" si="35"/>
        <v>1.0371369940964019</v>
      </c>
      <c r="T72" s="68">
        <f t="shared" si="36"/>
        <v>1.0649420173553117</v>
      </c>
      <c r="U72" s="68">
        <f t="shared" si="37"/>
        <v>2.9420173553116324E-3</v>
      </c>
      <c r="V72" s="32">
        <f t="shared" si="42"/>
        <v>2.7702611631936274E-3</v>
      </c>
      <c r="X72" s="56" t="s">
        <v>677</v>
      </c>
      <c r="Y72" s="56" t="s">
        <v>683</v>
      </c>
      <c r="Z72" s="56" t="s">
        <v>693</v>
      </c>
      <c r="AA72" s="68">
        <v>1.0620000000000001</v>
      </c>
      <c r="AB72" s="68">
        <v>1.0555000000000001</v>
      </c>
      <c r="AC72" s="68">
        <f t="shared" si="38"/>
        <v>6.4999999999999503E-3</v>
      </c>
      <c r="AD72" s="32">
        <f t="shared" si="39"/>
        <v>6.1205273069679378E-3</v>
      </c>
      <c r="AF72" s="77" t="s">
        <v>677</v>
      </c>
      <c r="AG72" s="77" t="s">
        <v>683</v>
      </c>
      <c r="AH72" s="77" t="s">
        <v>693</v>
      </c>
      <c r="AI72" s="68">
        <v>1.0620000000000001</v>
      </c>
      <c r="AJ72" s="68">
        <v>1.0555399999999999</v>
      </c>
      <c r="AK72" s="68">
        <f t="shared" si="40"/>
        <v>6.4600000000001323E-3</v>
      </c>
      <c r="AL72" s="32">
        <f t="shared" si="41"/>
        <v>6.0828625235406142E-3</v>
      </c>
    </row>
    <row r="73" spans="1:38" x14ac:dyDescent="0.2">
      <c r="A73" s="56" t="s">
        <v>683</v>
      </c>
      <c r="B73" s="56" t="s">
        <v>689</v>
      </c>
      <c r="C73" s="56" t="s">
        <v>694</v>
      </c>
      <c r="D73" s="57">
        <f t="shared" si="22"/>
        <v>1.225E-4</v>
      </c>
      <c r="E73" s="58">
        <v>3.6749999999999998E-2</v>
      </c>
      <c r="F73" s="58">
        <f t="shared" si="23"/>
        <v>3.6382499999999998E-2</v>
      </c>
      <c r="G73" s="58">
        <f t="shared" si="24"/>
        <v>3.6504999999999996E-2</v>
      </c>
      <c r="H73" s="58">
        <f t="shared" si="25"/>
        <v>3.66275E-2</v>
      </c>
      <c r="I73" s="58">
        <f t="shared" si="26"/>
        <v>3.6872499999999996E-2</v>
      </c>
      <c r="J73" s="58">
        <f t="shared" si="27"/>
        <v>3.6995E-2</v>
      </c>
      <c r="K73" s="58">
        <f t="shared" si="28"/>
        <v>3.7117499999999998E-2</v>
      </c>
      <c r="L73" s="62">
        <f t="shared" ca="1" si="29"/>
        <v>0.33645029291343886</v>
      </c>
      <c r="M73" s="61">
        <v>0.40891174450092116</v>
      </c>
      <c r="N73">
        <f t="shared" si="30"/>
        <v>1</v>
      </c>
      <c r="O73" s="68">
        <f t="shared" si="31"/>
        <v>3.8710067072324557E-2</v>
      </c>
      <c r="P73" s="68">
        <f t="shared" si="32"/>
        <v>3.6853040387795175E-2</v>
      </c>
      <c r="Q73" s="68">
        <f t="shared" si="33"/>
        <v>3.6717306442137013E-2</v>
      </c>
      <c r="R73" s="68">
        <f t="shared" si="34"/>
        <v>3.6482746053725978E-2</v>
      </c>
      <c r="S73" s="68">
        <f t="shared" si="35"/>
        <v>3.374953094178855E-2</v>
      </c>
      <c r="T73" s="68">
        <f t="shared" si="36"/>
        <v>3.6717306442137013E-2</v>
      </c>
      <c r="U73" s="68">
        <f t="shared" si="37"/>
        <v>3.2693557862985279E-5</v>
      </c>
      <c r="V73" s="32">
        <f t="shared" si="42"/>
        <v>8.8962062212204847E-4</v>
      </c>
      <c r="X73" s="56" t="s">
        <v>683</v>
      </c>
      <c r="Y73" s="56" t="s">
        <v>681</v>
      </c>
      <c r="Z73" s="56" t="s">
        <v>694</v>
      </c>
      <c r="AA73" s="68">
        <v>-0.28261999999999998</v>
      </c>
      <c r="AB73" s="68">
        <v>-0.28171000000000002</v>
      </c>
      <c r="AC73" s="68">
        <f t="shared" si="38"/>
        <v>9.0999999999996639E-4</v>
      </c>
      <c r="AD73" s="32">
        <f t="shared" si="39"/>
        <v>3.2198712051516752E-3</v>
      </c>
      <c r="AF73" s="77" t="s">
        <v>683</v>
      </c>
      <c r="AG73" s="77" t="s">
        <v>689</v>
      </c>
      <c r="AH73" s="77" t="s">
        <v>694</v>
      </c>
      <c r="AI73" s="68">
        <v>3.6749999999999998E-2</v>
      </c>
      <c r="AJ73" s="68">
        <v>3.6490000000000002E-2</v>
      </c>
      <c r="AK73" s="68">
        <f t="shared" si="40"/>
        <v>2.5999999999999635E-4</v>
      </c>
      <c r="AL73" s="32">
        <f t="shared" si="41"/>
        <v>7.0748299319726904E-3</v>
      </c>
    </row>
    <row r="74" spans="1:38" x14ac:dyDescent="0.2">
      <c r="A74" s="56" t="s">
        <v>683</v>
      </c>
      <c r="B74" s="56" t="s">
        <v>684</v>
      </c>
      <c r="C74" s="56" t="s">
        <v>694</v>
      </c>
      <c r="D74" s="57">
        <f t="shared" si="22"/>
        <v>8.1346666666666674E-4</v>
      </c>
      <c r="E74" s="58">
        <v>0.24404000000000001</v>
      </c>
      <c r="F74" s="58">
        <f t="shared" si="23"/>
        <v>0.2415996</v>
      </c>
      <c r="G74" s="58">
        <f t="shared" si="24"/>
        <v>0.24241306666666668</v>
      </c>
      <c r="H74" s="58">
        <f t="shared" si="25"/>
        <v>0.24322653333333333</v>
      </c>
      <c r="I74" s="58">
        <f t="shared" si="26"/>
        <v>0.24485346666666669</v>
      </c>
      <c r="J74" s="58">
        <f t="shared" si="27"/>
        <v>0.24566693333333334</v>
      </c>
      <c r="K74" s="58">
        <f t="shared" si="28"/>
        <v>0.24648040000000002</v>
      </c>
      <c r="L74" s="62">
        <f t="shared" ca="1" si="29"/>
        <v>0.7698037002971333</v>
      </c>
      <c r="M74" s="61">
        <v>0.13356974354670581</v>
      </c>
      <c r="N74">
        <f t="shared" si="30"/>
        <v>-2</v>
      </c>
      <c r="O74" s="68">
        <f t="shared" si="31"/>
        <v>0.24661388224011477</v>
      </c>
      <c r="P74" s="68">
        <f t="shared" si="32"/>
        <v>0.24307610930132789</v>
      </c>
      <c r="Q74" s="68">
        <f t="shared" si="33"/>
        <v>0.24316663697836838</v>
      </c>
      <c r="R74" s="68">
        <f t="shared" si="34"/>
        <v>0.24061715340238268</v>
      </c>
      <c r="S74" s="68">
        <f t="shared" si="35"/>
        <v>0.21367322272185482</v>
      </c>
      <c r="T74" s="68">
        <f t="shared" si="36"/>
        <v>0.24307610930132789</v>
      </c>
      <c r="U74" s="68">
        <f t="shared" si="37"/>
        <v>9.6389069867211519E-4</v>
      </c>
      <c r="V74" s="32">
        <f t="shared" si="42"/>
        <v>3.9497242200955381E-3</v>
      </c>
      <c r="X74" s="56" t="s">
        <v>683</v>
      </c>
      <c r="Y74" s="56" t="s">
        <v>689</v>
      </c>
      <c r="Z74" s="56" t="s">
        <v>694</v>
      </c>
      <c r="AA74" s="68">
        <v>3.6729999999999999E-2</v>
      </c>
      <c r="AB74" s="68">
        <v>3.669E-2</v>
      </c>
      <c r="AC74" s="68">
        <f t="shared" si="38"/>
        <v>3.999999999999837E-5</v>
      </c>
      <c r="AD74" s="32">
        <f t="shared" si="39"/>
        <v>1.0890280424720492E-3</v>
      </c>
      <c r="AF74" s="77" t="s">
        <v>683</v>
      </c>
      <c r="AG74" s="77" t="s">
        <v>684</v>
      </c>
      <c r="AH74" s="77" t="s">
        <v>694</v>
      </c>
      <c r="AI74" s="68">
        <v>0.24404000000000001</v>
      </c>
      <c r="AJ74" s="68">
        <v>0.24571999999999999</v>
      </c>
      <c r="AK74" s="68">
        <f t="shared" si="40"/>
        <v>1.6799999999999871E-3</v>
      </c>
      <c r="AL74" s="32">
        <f t="shared" si="41"/>
        <v>6.8841173578101421E-3</v>
      </c>
    </row>
    <row r="75" spans="1:38" x14ac:dyDescent="0.2">
      <c r="A75" s="56" t="s">
        <v>683</v>
      </c>
      <c r="B75" s="56" t="s">
        <v>681</v>
      </c>
      <c r="C75" s="56" t="s">
        <v>694</v>
      </c>
      <c r="D75" s="57">
        <f t="shared" si="22"/>
        <v>-9.4206666666666672E-4</v>
      </c>
      <c r="E75" s="58">
        <v>-0.28261999999999998</v>
      </c>
      <c r="F75" s="58">
        <f t="shared" si="23"/>
        <v>-0.27979379999999998</v>
      </c>
      <c r="G75" s="58">
        <f t="shared" si="24"/>
        <v>-0.28073586666666667</v>
      </c>
      <c r="H75" s="58">
        <f t="shared" si="25"/>
        <v>-0.2816779333333333</v>
      </c>
      <c r="I75" s="58">
        <f t="shared" si="26"/>
        <v>-0.28356206666666667</v>
      </c>
      <c r="J75" s="58">
        <f t="shared" si="27"/>
        <v>-0.2845041333333333</v>
      </c>
      <c r="K75" s="58">
        <f t="shared" si="28"/>
        <v>-0.28544619999999998</v>
      </c>
      <c r="L75" s="62">
        <f t="shared" ca="1" si="29"/>
        <v>0.83843675080696756</v>
      </c>
      <c r="M75" s="61">
        <v>0.99977837219776289</v>
      </c>
      <c r="N75">
        <f t="shared" si="30"/>
        <v>3</v>
      </c>
      <c r="O75" s="68">
        <f t="shared" si="31"/>
        <v>-0.32364396729612066</v>
      </c>
      <c r="P75" s="68">
        <f t="shared" si="32"/>
        <v>-0.28750833729581854</v>
      </c>
      <c r="Q75" s="68">
        <f t="shared" si="33"/>
        <v>-0.28399950350181202</v>
      </c>
      <c r="R75" s="68">
        <f t="shared" si="34"/>
        <v>-0.28466064791637308</v>
      </c>
      <c r="S75" s="68">
        <f t="shared" si="35"/>
        <v>-0.28549575719510983</v>
      </c>
      <c r="T75" s="68">
        <f t="shared" si="36"/>
        <v>-0.28549575719510983</v>
      </c>
      <c r="U75" s="68">
        <f t="shared" si="37"/>
        <v>2.8757571951098515E-3</v>
      </c>
      <c r="V75" s="32">
        <f t="shared" si="42"/>
        <v>1.0175349214881649E-2</v>
      </c>
      <c r="X75" s="56" t="s">
        <v>683</v>
      </c>
      <c r="Y75" s="56" t="s">
        <v>684</v>
      </c>
      <c r="Z75" s="56" t="s">
        <v>694</v>
      </c>
      <c r="AA75" s="68">
        <v>0.24407000000000001</v>
      </c>
      <c r="AB75" s="68">
        <v>0.24440999999999999</v>
      </c>
      <c r="AC75" s="68">
        <f t="shared" si="38"/>
        <v>3.3999999999997921E-4</v>
      </c>
      <c r="AD75" s="32">
        <f t="shared" si="39"/>
        <v>1.3930429794730167E-3</v>
      </c>
      <c r="AF75" s="77" t="s">
        <v>683</v>
      </c>
      <c r="AG75" s="77" t="s">
        <v>681</v>
      </c>
      <c r="AH75" s="77" t="s">
        <v>694</v>
      </c>
      <c r="AI75" s="68">
        <v>-0.28261999999999998</v>
      </c>
      <c r="AJ75" s="68">
        <v>-0.28466999999999998</v>
      </c>
      <c r="AK75" s="68">
        <f t="shared" si="40"/>
        <v>2.0499999999999963E-3</v>
      </c>
      <c r="AL75" s="32">
        <f t="shared" si="41"/>
        <v>7.2535560116056769E-3</v>
      </c>
    </row>
    <row r="76" spans="1:38" x14ac:dyDescent="0.2">
      <c r="A76" s="56" t="s">
        <v>683</v>
      </c>
      <c r="B76" s="56" t="s">
        <v>684</v>
      </c>
      <c r="C76" s="56" t="s">
        <v>695</v>
      </c>
      <c r="D76" s="57">
        <f t="shared" si="22"/>
        <v>-3.927E-4</v>
      </c>
      <c r="E76" s="58">
        <v>-0.11781</v>
      </c>
      <c r="F76" s="58">
        <f t="shared" si="23"/>
        <v>-0.1166319</v>
      </c>
      <c r="G76" s="58">
        <f t="shared" si="24"/>
        <v>-0.11702459999999999</v>
      </c>
      <c r="H76" s="58">
        <f t="shared" si="25"/>
        <v>-0.1174173</v>
      </c>
      <c r="I76" s="58">
        <f t="shared" si="26"/>
        <v>-0.11820269999999999</v>
      </c>
      <c r="J76" s="58">
        <f t="shared" si="27"/>
        <v>-0.1185954</v>
      </c>
      <c r="K76" s="58">
        <f t="shared" si="28"/>
        <v>-0.1189881</v>
      </c>
      <c r="L76" s="62">
        <f t="shared" ca="1" si="29"/>
        <v>0.31089538473936684</v>
      </c>
      <c r="M76" s="61">
        <v>3.4720354229322403E-2</v>
      </c>
      <c r="N76">
        <f t="shared" si="30"/>
        <v>-2</v>
      </c>
      <c r="O76" s="68">
        <f t="shared" si="31"/>
        <v>-0.11724283417742912</v>
      </c>
      <c r="P76" s="68">
        <f t="shared" si="32"/>
        <v>-0.11705904535030062</v>
      </c>
      <c r="Q76" s="68">
        <f t="shared" si="33"/>
        <v>-0.11727464893965971</v>
      </c>
      <c r="R76" s="68">
        <f t="shared" si="34"/>
        <v>-0.11587198751365597</v>
      </c>
      <c r="S76" s="68">
        <f t="shared" si="35"/>
        <v>-0.10134077263896785</v>
      </c>
      <c r="T76" s="68">
        <f t="shared" si="36"/>
        <v>-0.11705904535030062</v>
      </c>
      <c r="U76" s="68">
        <f t="shared" si="37"/>
        <v>7.5095464969937575E-4</v>
      </c>
      <c r="V76" s="32">
        <f t="shared" si="42"/>
        <v>6.3742861361461315E-3</v>
      </c>
      <c r="X76" s="56" t="s">
        <v>683</v>
      </c>
      <c r="Y76" s="56" t="s">
        <v>681</v>
      </c>
      <c r="Z76" s="56" t="s">
        <v>695</v>
      </c>
      <c r="AA76" s="68">
        <v>-4.3830000000000001E-2</v>
      </c>
      <c r="AB76" s="68">
        <v>-4.3979999999999998E-2</v>
      </c>
      <c r="AC76" s="68">
        <f t="shared" si="38"/>
        <v>1.4999999999999736E-4</v>
      </c>
      <c r="AD76" s="32">
        <f t="shared" si="39"/>
        <v>3.4223134839150662E-3</v>
      </c>
      <c r="AF76" s="77" t="s">
        <v>683</v>
      </c>
      <c r="AG76" s="77" t="s">
        <v>684</v>
      </c>
      <c r="AH76" s="77" t="s">
        <v>695</v>
      </c>
      <c r="AI76" s="68">
        <v>-0.11781</v>
      </c>
      <c r="AJ76" s="68">
        <v>-0.11819</v>
      </c>
      <c r="AK76" s="68">
        <f t="shared" si="40"/>
        <v>3.8000000000000533E-4</v>
      </c>
      <c r="AL76" s="32">
        <f t="shared" si="41"/>
        <v>3.2255326372973886E-3</v>
      </c>
    </row>
    <row r="77" spans="1:38" x14ac:dyDescent="0.2">
      <c r="A77" s="56" t="s">
        <v>683</v>
      </c>
      <c r="B77" s="56" t="s">
        <v>681</v>
      </c>
      <c r="C77" s="56" t="s">
        <v>695</v>
      </c>
      <c r="D77" s="57">
        <f t="shared" si="22"/>
        <v>-1.4593333333333335E-4</v>
      </c>
      <c r="E77" s="58">
        <v>-4.3779999999999999E-2</v>
      </c>
      <c r="F77" s="58">
        <f t="shared" si="23"/>
        <v>-4.3342199999999997E-2</v>
      </c>
      <c r="G77" s="58">
        <f t="shared" si="24"/>
        <v>-4.3488133333333331E-2</v>
      </c>
      <c r="H77" s="58">
        <f t="shared" si="25"/>
        <v>-4.3634066666666665E-2</v>
      </c>
      <c r="I77" s="58">
        <f t="shared" si="26"/>
        <v>-4.3925933333333333E-2</v>
      </c>
      <c r="J77" s="58">
        <f t="shared" si="27"/>
        <v>-4.4071866666666668E-2</v>
      </c>
      <c r="K77" s="58">
        <f t="shared" si="28"/>
        <v>-4.4217800000000002E-2</v>
      </c>
      <c r="L77" s="62">
        <f t="shared" ca="1" si="29"/>
        <v>0.81110760334123821</v>
      </c>
      <c r="M77" s="61">
        <v>0.19992588617532209</v>
      </c>
      <c r="N77">
        <f t="shared" si="30"/>
        <v>1</v>
      </c>
      <c r="O77" s="68">
        <f t="shared" si="31"/>
        <v>-4.4693194917910739E-2</v>
      </c>
      <c r="P77" s="68">
        <f t="shared" si="32"/>
        <v>-4.3678336210369283E-2</v>
      </c>
      <c r="Q77" s="68">
        <f t="shared" si="33"/>
        <v>-4.3651694064818398E-2</v>
      </c>
      <c r="R77" s="68">
        <f t="shared" si="34"/>
        <v>-4.323720734110266E-2</v>
      </c>
      <c r="S77" s="68">
        <f t="shared" si="35"/>
        <v>-3.8783745345261161E-2</v>
      </c>
      <c r="T77" s="68">
        <f t="shared" si="36"/>
        <v>-4.3651694064818398E-2</v>
      </c>
      <c r="U77" s="68">
        <f t="shared" si="37"/>
        <v>1.2830593518160099E-4</v>
      </c>
      <c r="V77" s="32">
        <f t="shared" si="42"/>
        <v>2.9306974687437412E-3</v>
      </c>
      <c r="X77" s="56" t="s">
        <v>683</v>
      </c>
      <c r="Y77" s="56" t="s">
        <v>684</v>
      </c>
      <c r="Z77" s="56" t="s">
        <v>695</v>
      </c>
      <c r="AA77" s="68">
        <v>-0.11777</v>
      </c>
      <c r="AB77" s="68">
        <v>-0.1174</v>
      </c>
      <c r="AC77" s="68">
        <f t="shared" si="38"/>
        <v>3.6999999999999533E-4</v>
      </c>
      <c r="AD77" s="32">
        <f t="shared" si="39"/>
        <v>3.1417169058333646E-3</v>
      </c>
      <c r="AF77" s="77" t="s">
        <v>683</v>
      </c>
      <c r="AG77" s="77" t="s">
        <v>681</v>
      </c>
      <c r="AH77" s="77" t="s">
        <v>695</v>
      </c>
      <c r="AI77" s="68">
        <v>-4.3779999999999999E-2</v>
      </c>
      <c r="AJ77" s="68">
        <v>-4.3389999999999998E-2</v>
      </c>
      <c r="AK77" s="68">
        <f t="shared" si="40"/>
        <v>3.9000000000000146E-4</v>
      </c>
      <c r="AL77" s="32">
        <f t="shared" si="41"/>
        <v>8.9081772498858253E-3</v>
      </c>
    </row>
    <row r="78" spans="1:38" x14ac:dyDescent="0.2">
      <c r="A78" s="56" t="s">
        <v>683</v>
      </c>
      <c r="B78" s="56" t="s">
        <v>689</v>
      </c>
      <c r="C78" s="56" t="s">
        <v>695</v>
      </c>
      <c r="D78" s="57">
        <f t="shared" si="22"/>
        <v>5.1546666666666666E-4</v>
      </c>
      <c r="E78" s="58">
        <v>0.15464</v>
      </c>
      <c r="F78" s="58">
        <f t="shared" si="23"/>
        <v>0.1530936</v>
      </c>
      <c r="G78" s="58">
        <f t="shared" si="24"/>
        <v>0.15360906666666665</v>
      </c>
      <c r="H78" s="58">
        <f t="shared" si="25"/>
        <v>0.15412453333333334</v>
      </c>
      <c r="I78" s="58">
        <f t="shared" si="26"/>
        <v>0.15515546666666666</v>
      </c>
      <c r="J78" s="58">
        <f t="shared" si="27"/>
        <v>0.15567093333333334</v>
      </c>
      <c r="K78" s="58">
        <f t="shared" si="28"/>
        <v>0.1561864</v>
      </c>
      <c r="L78" s="62">
        <f t="shared" ca="1" si="29"/>
        <v>9.0163082345435575E-2</v>
      </c>
      <c r="M78" s="61">
        <v>0.68345512783821927</v>
      </c>
      <c r="N78">
        <f t="shared" si="30"/>
        <v>1</v>
      </c>
      <c r="O78" s="68">
        <f t="shared" si="31"/>
        <v>0.16948532291669</v>
      </c>
      <c r="P78" s="68">
        <f t="shared" si="32"/>
        <v>0.1561149216818471</v>
      </c>
      <c r="Q78" s="68">
        <f t="shared" si="33"/>
        <v>0.15491707296580626</v>
      </c>
      <c r="R78" s="68">
        <f t="shared" si="34"/>
        <v>0.1545567634282291</v>
      </c>
      <c r="S78" s="68">
        <f t="shared" si="35"/>
        <v>0.14861192680169436</v>
      </c>
      <c r="T78" s="68">
        <f t="shared" si="36"/>
        <v>0.15491707296580626</v>
      </c>
      <c r="U78" s="68">
        <f t="shared" si="37"/>
        <v>2.7707296580625762E-4</v>
      </c>
      <c r="V78" s="32">
        <f t="shared" si="42"/>
        <v>1.7917289563260323E-3</v>
      </c>
      <c r="X78" s="56" t="s">
        <v>683</v>
      </c>
      <c r="Y78" s="56" t="s">
        <v>689</v>
      </c>
      <c r="Z78" s="56" t="s">
        <v>695</v>
      </c>
      <c r="AA78" s="68">
        <v>0.15465000000000001</v>
      </c>
      <c r="AB78" s="68">
        <v>0.15562000000000001</v>
      </c>
      <c r="AC78" s="68">
        <f t="shared" si="38"/>
        <v>9.6999999999999864E-4</v>
      </c>
      <c r="AD78" s="32">
        <f t="shared" si="39"/>
        <v>6.2722276107339062E-3</v>
      </c>
      <c r="AF78" s="77" t="s">
        <v>683</v>
      </c>
      <c r="AG78" s="77" t="s">
        <v>689</v>
      </c>
      <c r="AH78" s="77" t="s">
        <v>695</v>
      </c>
      <c r="AI78" s="68">
        <v>0.15464</v>
      </c>
      <c r="AJ78" s="68">
        <v>0.15409999999999999</v>
      </c>
      <c r="AK78" s="68">
        <f t="shared" si="40"/>
        <v>5.4000000000001269E-4</v>
      </c>
      <c r="AL78" s="32">
        <f t="shared" si="41"/>
        <v>3.4919813760994098E-3</v>
      </c>
    </row>
    <row r="79" spans="1:38" x14ac:dyDescent="0.2">
      <c r="A79" s="56" t="s">
        <v>677</v>
      </c>
      <c r="B79" s="56" t="s">
        <v>683</v>
      </c>
      <c r="C79" s="56" t="s">
        <v>696</v>
      </c>
      <c r="D79" s="57">
        <f t="shared" si="22"/>
        <v>-6.0666666666666673E-6</v>
      </c>
      <c r="E79" s="58">
        <v>-1.82E-3</v>
      </c>
      <c r="F79" s="58">
        <f t="shared" si="23"/>
        <v>-1.8018000000000001E-3</v>
      </c>
      <c r="G79" s="58">
        <f t="shared" si="24"/>
        <v>-1.8078666666666667E-3</v>
      </c>
      <c r="H79" s="58">
        <f t="shared" si="25"/>
        <v>-1.8139333333333334E-3</v>
      </c>
      <c r="I79" s="58">
        <f t="shared" si="26"/>
        <v>-1.8260666666666666E-3</v>
      </c>
      <c r="J79" s="58">
        <f t="shared" si="27"/>
        <v>-1.8321333333333333E-3</v>
      </c>
      <c r="K79" s="58">
        <f t="shared" si="28"/>
        <v>-1.8381999999999999E-3</v>
      </c>
      <c r="L79" s="62">
        <f t="shared" ca="1" si="29"/>
        <v>0.25737693761409042</v>
      </c>
      <c r="M79" s="61">
        <v>0.42413749915142507</v>
      </c>
      <c r="N79">
        <f t="shared" si="30"/>
        <v>1</v>
      </c>
      <c r="O79" s="68">
        <f t="shared" si="31"/>
        <v>-1.9213762623862608E-3</v>
      </c>
      <c r="P79" s="68">
        <f t="shared" si="32"/>
        <v>-1.8257826403839978E-3</v>
      </c>
      <c r="Q79" s="68">
        <f t="shared" si="33"/>
        <v>-1.8186515308961382E-3</v>
      </c>
      <c r="R79" s="68">
        <f t="shared" si="34"/>
        <v>-1.8074442543158107E-3</v>
      </c>
      <c r="S79" s="68">
        <f t="shared" si="35"/>
        <v>-1.6757116159216165E-3</v>
      </c>
      <c r="T79" s="68">
        <f t="shared" si="36"/>
        <v>-1.8186515308961382E-3</v>
      </c>
      <c r="U79" s="68">
        <f t="shared" si="37"/>
        <v>1.3484691038618494E-6</v>
      </c>
      <c r="V79" s="32">
        <f t="shared" si="42"/>
        <v>7.4091709003398321E-4</v>
      </c>
      <c r="X79" s="56" t="s">
        <v>677</v>
      </c>
      <c r="Y79" s="56" t="s">
        <v>683</v>
      </c>
      <c r="Z79" s="56" t="s">
        <v>696</v>
      </c>
      <c r="AA79" s="68">
        <v>-1.82E-3</v>
      </c>
      <c r="AB79" s="68">
        <v>-1.82E-3</v>
      </c>
      <c r="AC79" s="68">
        <f t="shared" si="38"/>
        <v>0</v>
      </c>
      <c r="AD79" s="32">
        <f t="shared" si="39"/>
        <v>0</v>
      </c>
      <c r="AF79" s="77" t="s">
        <v>677</v>
      </c>
      <c r="AG79" s="77" t="s">
        <v>683</v>
      </c>
      <c r="AH79" s="77" t="s">
        <v>696</v>
      </c>
      <c r="AI79" s="68">
        <v>-1.82E-3</v>
      </c>
      <c r="AJ79" s="68">
        <v>-1.81E-3</v>
      </c>
      <c r="AK79" s="68">
        <f t="shared" si="40"/>
        <v>1.0000000000000026E-5</v>
      </c>
      <c r="AL79" s="32">
        <f t="shared" si="41"/>
        <v>5.4945054945055088E-3</v>
      </c>
    </row>
    <row r="80" spans="1:38" x14ac:dyDescent="0.2">
      <c r="A80" s="56" t="s">
        <v>677</v>
      </c>
      <c r="B80" s="56" t="s">
        <v>683</v>
      </c>
      <c r="C80" s="56" t="s">
        <v>697</v>
      </c>
      <c r="D80" s="57">
        <f t="shared" si="22"/>
        <v>-2.3166666666666666E-5</v>
      </c>
      <c r="E80" s="58">
        <v>-6.9499999999999996E-3</v>
      </c>
      <c r="F80" s="58">
        <f t="shared" si="23"/>
        <v>-6.8804999999999995E-3</v>
      </c>
      <c r="G80" s="58">
        <f t="shared" si="24"/>
        <v>-6.9036666666666665E-3</v>
      </c>
      <c r="H80" s="58">
        <f t="shared" si="25"/>
        <v>-6.9268333333333326E-3</v>
      </c>
      <c r="I80" s="58">
        <f t="shared" si="26"/>
        <v>-6.9731666666666666E-3</v>
      </c>
      <c r="J80" s="58">
        <f t="shared" si="27"/>
        <v>-6.9963333333333327E-3</v>
      </c>
      <c r="K80" s="58">
        <f t="shared" si="28"/>
        <v>-7.0194999999999997E-3</v>
      </c>
      <c r="L80" s="62">
        <f t="shared" ca="1" si="29"/>
        <v>0.81210543861087137</v>
      </c>
      <c r="M80" s="61">
        <v>0.66570616614559341</v>
      </c>
      <c r="N80">
        <f t="shared" si="30"/>
        <v>1</v>
      </c>
      <c r="O80" s="68">
        <f t="shared" si="31"/>
        <v>-7.5980253076475407E-3</v>
      </c>
      <c r="P80" s="68">
        <f t="shared" si="32"/>
        <v>-7.0132619047022756E-3</v>
      </c>
      <c r="Q80" s="68">
        <f t="shared" si="33"/>
        <v>-6.9612477571512048E-3</v>
      </c>
      <c r="R80" s="68">
        <f t="shared" si="34"/>
        <v>-6.9432334524089255E-3</v>
      </c>
      <c r="S80" s="68">
        <f t="shared" si="35"/>
        <v>-6.6599103115325322E-3</v>
      </c>
      <c r="T80" s="68">
        <f t="shared" si="36"/>
        <v>-6.9612477571512048E-3</v>
      </c>
      <c r="U80" s="68">
        <f t="shared" si="37"/>
        <v>1.1247757151205268E-5</v>
      </c>
      <c r="V80" s="32">
        <f t="shared" si="42"/>
        <v>1.6183823239144272E-3</v>
      </c>
      <c r="X80" s="56" t="s">
        <v>677</v>
      </c>
      <c r="Y80" s="56" t="s">
        <v>683</v>
      </c>
      <c r="Z80" s="56" t="s">
        <v>697</v>
      </c>
      <c r="AA80" s="68">
        <v>-6.9499999999999996E-3</v>
      </c>
      <c r="AB80" s="68">
        <v>-6.8999999999999999E-3</v>
      </c>
      <c r="AC80" s="68">
        <f t="shared" si="38"/>
        <v>4.9999999999999697E-5</v>
      </c>
      <c r="AD80" s="32">
        <f t="shared" si="39"/>
        <v>7.1942446043165038E-3</v>
      </c>
      <c r="AF80" s="77" t="s">
        <v>677</v>
      </c>
      <c r="AG80" s="77" t="s">
        <v>683</v>
      </c>
      <c r="AH80" s="77" t="s">
        <v>697</v>
      </c>
      <c r="AI80" s="68">
        <v>-6.9499999999999996E-3</v>
      </c>
      <c r="AJ80" s="68">
        <v>-6.9899999999999997E-3</v>
      </c>
      <c r="AK80" s="68">
        <f t="shared" si="40"/>
        <v>4.0000000000000105E-5</v>
      </c>
      <c r="AL80" s="32">
        <f t="shared" si="41"/>
        <v>5.7553956834532531E-3</v>
      </c>
    </row>
    <row r="81" spans="1:38" x14ac:dyDescent="0.2">
      <c r="A81" s="56" t="s">
        <v>677</v>
      </c>
      <c r="B81" s="56" t="s">
        <v>689</v>
      </c>
      <c r="C81" s="56" t="s">
        <v>692</v>
      </c>
      <c r="D81" s="57">
        <f t="shared" si="22"/>
        <v>5.8177641733144322E-5</v>
      </c>
      <c r="E81" s="58">
        <v>-0.23318</v>
      </c>
      <c r="F81" s="58">
        <f t="shared" si="23"/>
        <v>-0.23335453292519942</v>
      </c>
      <c r="G81" s="58">
        <f t="shared" si="24"/>
        <v>-0.23329635528346629</v>
      </c>
      <c r="H81" s="58">
        <f t="shared" si="25"/>
        <v>-0.23323817764173313</v>
      </c>
      <c r="I81" s="58">
        <f t="shared" si="26"/>
        <v>-0.23312182235826687</v>
      </c>
      <c r="J81" s="58">
        <f t="shared" si="27"/>
        <v>-0.23306364471653371</v>
      </c>
      <c r="K81" s="58">
        <f t="shared" si="28"/>
        <v>-0.23300546707480058</v>
      </c>
      <c r="L81" s="62">
        <f t="shared" ca="1" si="29"/>
        <v>0.35763735626344928</v>
      </c>
      <c r="M81" s="61">
        <v>0.11158471587292151</v>
      </c>
      <c r="N81">
        <f t="shared" si="30"/>
        <v>-2</v>
      </c>
      <c r="O81" s="68">
        <f t="shared" si="31"/>
        <v>-0.23305554943771184</v>
      </c>
      <c r="P81" s="68">
        <f t="shared" si="32"/>
        <v>-0.23325834729677433</v>
      </c>
      <c r="Q81" s="68">
        <f t="shared" si="33"/>
        <v>-0.23324620886388403</v>
      </c>
      <c r="R81" s="68">
        <f t="shared" si="34"/>
        <v>-0.23343420730578088</v>
      </c>
      <c r="S81" s="68">
        <f t="shared" si="35"/>
        <v>-0.23541140489735737</v>
      </c>
      <c r="T81" s="68">
        <f t="shared" si="36"/>
        <v>-0.23325834729677433</v>
      </c>
      <c r="U81" s="68">
        <f t="shared" si="37"/>
        <v>7.8347296774333719E-5</v>
      </c>
      <c r="V81" s="32">
        <f t="shared" si="42"/>
        <v>3.3599492569831769E-4</v>
      </c>
      <c r="X81" s="56" t="s">
        <v>677</v>
      </c>
      <c r="Y81" s="56" t="s">
        <v>689</v>
      </c>
      <c r="Z81" s="56" t="s">
        <v>692</v>
      </c>
      <c r="AA81" s="68">
        <v>-0.23318</v>
      </c>
      <c r="AB81" s="68">
        <v>-0.23308000000000001</v>
      </c>
      <c r="AC81" s="68">
        <f t="shared" si="38"/>
        <v>9.9999999999988987E-5</v>
      </c>
      <c r="AD81" s="32">
        <f t="shared" si="39"/>
        <v>4.2885324641902818E-4</v>
      </c>
      <c r="AF81" s="77" t="s">
        <v>677</v>
      </c>
      <c r="AG81" s="77" t="s">
        <v>689</v>
      </c>
      <c r="AH81" s="77" t="s">
        <v>692</v>
      </c>
      <c r="AI81" s="68">
        <v>-0.23318</v>
      </c>
      <c r="AJ81" s="68">
        <v>-0.23333000000000001</v>
      </c>
      <c r="AK81" s="68">
        <f t="shared" si="40"/>
        <v>1.5000000000001124E-4</v>
      </c>
      <c r="AL81" s="32">
        <f t="shared" si="41"/>
        <v>6.4327986962866126E-4</v>
      </c>
    </row>
    <row r="82" spans="1:38" x14ac:dyDescent="0.2">
      <c r="A82" s="56" t="s">
        <v>677</v>
      </c>
      <c r="B82" s="56" t="s">
        <v>689</v>
      </c>
      <c r="C82" s="56" t="s">
        <v>693</v>
      </c>
      <c r="D82" s="57">
        <f t="shared" si="22"/>
        <v>3.6333333333333339E-3</v>
      </c>
      <c r="E82" s="58">
        <v>1.0900000000000001</v>
      </c>
      <c r="F82" s="58">
        <f t="shared" si="23"/>
        <v>1.0791000000000002</v>
      </c>
      <c r="G82" s="58">
        <f t="shared" si="24"/>
        <v>1.0827333333333333</v>
      </c>
      <c r="H82" s="58">
        <f t="shared" si="25"/>
        <v>1.0863666666666667</v>
      </c>
      <c r="I82" s="58">
        <f t="shared" si="26"/>
        <v>1.0936333333333335</v>
      </c>
      <c r="J82" s="58">
        <f t="shared" si="27"/>
        <v>1.0972666666666668</v>
      </c>
      <c r="K82" s="58">
        <f t="shared" si="28"/>
        <v>1.1009</v>
      </c>
      <c r="L82" s="62">
        <f t="shared" ca="1" si="29"/>
        <v>3.3102225813031017E-2</v>
      </c>
      <c r="M82" s="61">
        <v>8.4821587962187417E-2</v>
      </c>
      <c r="N82">
        <f t="shared" si="30"/>
        <v>-2</v>
      </c>
      <c r="O82" s="68">
        <f t="shared" si="31"/>
        <v>1.0932389325374952</v>
      </c>
      <c r="P82" s="68">
        <f t="shared" si="32"/>
        <v>1.0843915018611425</v>
      </c>
      <c r="Q82" s="68">
        <f t="shared" si="33"/>
        <v>1.0855801887965504</v>
      </c>
      <c r="R82" s="68">
        <f t="shared" si="34"/>
        <v>1.0734086222928325</v>
      </c>
      <c r="S82" s="68">
        <f t="shared" si="35"/>
        <v>0.94611010580867705</v>
      </c>
      <c r="T82" s="68">
        <f t="shared" si="36"/>
        <v>1.0843915018611425</v>
      </c>
      <c r="U82" s="68">
        <f t="shared" si="37"/>
        <v>5.6084981388575539E-3</v>
      </c>
      <c r="V82" s="32">
        <f t="shared" si="42"/>
        <v>5.1454111365665627E-3</v>
      </c>
      <c r="X82" s="56" t="s">
        <v>677</v>
      </c>
      <c r="Y82" s="56" t="s">
        <v>689</v>
      </c>
      <c r="Z82" s="56" t="s">
        <v>693</v>
      </c>
      <c r="AA82" s="68">
        <v>1.0900000000000001</v>
      </c>
      <c r="AB82" s="68">
        <v>1.0868199999999999</v>
      </c>
      <c r="AC82" s="68">
        <f t="shared" si="38"/>
        <v>3.1800000000001827E-3</v>
      </c>
      <c r="AD82" s="32">
        <f t="shared" si="39"/>
        <v>2.917431192660718E-3</v>
      </c>
      <c r="AF82" s="77" t="s">
        <v>677</v>
      </c>
      <c r="AG82" s="77" t="s">
        <v>689</v>
      </c>
      <c r="AH82" s="77" t="s">
        <v>693</v>
      </c>
      <c r="AI82" s="68">
        <v>1.0900000000000001</v>
      </c>
      <c r="AJ82" s="68">
        <v>1.08978</v>
      </c>
      <c r="AK82" s="68">
        <f t="shared" si="40"/>
        <v>2.20000000000109E-4</v>
      </c>
      <c r="AL82" s="32">
        <f t="shared" si="41"/>
        <v>2.018348623854211E-4</v>
      </c>
    </row>
    <row r="83" spans="1:38" x14ac:dyDescent="0.2">
      <c r="A83" s="56" t="s">
        <v>689</v>
      </c>
      <c r="B83" s="56" t="s">
        <v>683</v>
      </c>
      <c r="C83" s="56" t="s">
        <v>694</v>
      </c>
      <c r="D83" s="57">
        <f t="shared" si="22"/>
        <v>-1.2240000000000002E-4</v>
      </c>
      <c r="E83" s="58">
        <v>-3.6720000000000003E-2</v>
      </c>
      <c r="F83" s="58">
        <f t="shared" si="23"/>
        <v>-3.6352800000000005E-2</v>
      </c>
      <c r="G83" s="58">
        <f t="shared" si="24"/>
        <v>-3.6475199999999999E-2</v>
      </c>
      <c r="H83" s="58">
        <f t="shared" si="25"/>
        <v>-3.6597600000000001E-2</v>
      </c>
      <c r="I83" s="58">
        <f t="shared" si="26"/>
        <v>-3.6842400000000004E-2</v>
      </c>
      <c r="J83" s="58">
        <f t="shared" si="27"/>
        <v>-3.6964800000000006E-2</v>
      </c>
      <c r="K83" s="58">
        <f t="shared" si="28"/>
        <v>-3.7087200000000001E-2</v>
      </c>
      <c r="L83" s="62">
        <f t="shared" ca="1" si="29"/>
        <v>0.63988323711470663</v>
      </c>
      <c r="M83" s="61">
        <v>0.24414237664262156</v>
      </c>
      <c r="N83">
        <f t="shared" si="30"/>
        <v>1</v>
      </c>
      <c r="O83" s="68">
        <f t="shared" si="31"/>
        <v>-3.7738244610771826E-2</v>
      </c>
      <c r="P83" s="68">
        <f t="shared" si="32"/>
        <v>-3.6674554723333752E-2</v>
      </c>
      <c r="Q83" s="68">
        <f t="shared" si="33"/>
        <v>-3.6628242094641245E-2</v>
      </c>
      <c r="R83" s="68">
        <f t="shared" si="34"/>
        <v>-3.6304562670353618E-2</v>
      </c>
      <c r="S83" s="68">
        <f t="shared" si="35"/>
        <v>-3.2781757897485372E-2</v>
      </c>
      <c r="T83" s="68">
        <f t="shared" si="36"/>
        <v>-3.6628242094641245E-2</v>
      </c>
      <c r="U83" s="68">
        <f t="shared" si="37"/>
        <v>9.1757905358758052E-5</v>
      </c>
      <c r="V83" s="32">
        <f t="shared" si="42"/>
        <v>2.4988536317744566E-3</v>
      </c>
      <c r="X83" s="56" t="s">
        <v>689</v>
      </c>
      <c r="Y83" s="56" t="s">
        <v>683</v>
      </c>
      <c r="Z83" s="56" t="s">
        <v>694</v>
      </c>
      <c r="AA83" s="68">
        <v>-3.6729999999999999E-2</v>
      </c>
      <c r="AB83" s="68">
        <v>-3.6769999999999997E-2</v>
      </c>
      <c r="AC83" s="68">
        <f t="shared" si="38"/>
        <v>3.999999999999837E-5</v>
      </c>
      <c r="AD83" s="32">
        <f t="shared" si="39"/>
        <v>1.0890280424720492E-3</v>
      </c>
      <c r="AF83" s="77" t="s">
        <v>689</v>
      </c>
      <c r="AG83" s="77" t="s">
        <v>683</v>
      </c>
      <c r="AH83" s="77" t="s">
        <v>694</v>
      </c>
      <c r="AI83" s="68">
        <v>-3.6720000000000003E-2</v>
      </c>
      <c r="AJ83" s="68">
        <v>-3.6580000000000001E-2</v>
      </c>
      <c r="AK83" s="68">
        <f t="shared" si="40"/>
        <v>1.4000000000000123E-4</v>
      </c>
      <c r="AL83" s="32">
        <f t="shared" si="41"/>
        <v>3.8126361655773755E-3</v>
      </c>
    </row>
    <row r="84" spans="1:38" x14ac:dyDescent="0.2">
      <c r="A84" s="56" t="s">
        <v>689</v>
      </c>
      <c r="B84" s="56" t="s">
        <v>683</v>
      </c>
      <c r="C84" s="56" t="s">
        <v>695</v>
      </c>
      <c r="D84" s="57">
        <f t="shared" si="22"/>
        <v>-5.1550000000000001E-4</v>
      </c>
      <c r="E84" s="58">
        <v>-0.15465000000000001</v>
      </c>
      <c r="F84" s="58">
        <f t="shared" si="23"/>
        <v>-0.1531035</v>
      </c>
      <c r="G84" s="58">
        <f t="shared" si="24"/>
        <v>-0.15361900000000001</v>
      </c>
      <c r="H84" s="58">
        <f t="shared" si="25"/>
        <v>-0.15413450000000001</v>
      </c>
      <c r="I84" s="58">
        <f t="shared" si="26"/>
        <v>-0.15516550000000001</v>
      </c>
      <c r="J84" s="58">
        <f t="shared" si="27"/>
        <v>-0.15568100000000001</v>
      </c>
      <c r="K84" s="58">
        <f t="shared" si="28"/>
        <v>-0.15619650000000002</v>
      </c>
      <c r="L84" s="62">
        <f t="shared" ca="1" si="29"/>
        <v>0.41977677212663334</v>
      </c>
      <c r="M84" s="61">
        <v>0.93360800718635417</v>
      </c>
      <c r="N84">
        <f t="shared" si="30"/>
        <v>1</v>
      </c>
      <c r="O84" s="68">
        <f t="shared" si="31"/>
        <v>-0.17550811551070239</v>
      </c>
      <c r="P84" s="68">
        <f t="shared" si="32"/>
        <v>-0.15707390454528747</v>
      </c>
      <c r="Q84" s="68">
        <f t="shared" si="33"/>
        <v>-0.15530492214387509</v>
      </c>
      <c r="R84" s="68">
        <f t="shared" si="34"/>
        <v>-0.15551564553130659</v>
      </c>
      <c r="S84" s="68">
        <f t="shared" si="35"/>
        <v>-0.15463336958995644</v>
      </c>
      <c r="T84" s="68">
        <f t="shared" si="36"/>
        <v>-0.15530492214387509</v>
      </c>
      <c r="U84" s="68">
        <f t="shared" si="37"/>
        <v>6.5492214387508074E-4</v>
      </c>
      <c r="V84" s="32">
        <f t="shared" si="42"/>
        <v>4.2348667563859082E-3</v>
      </c>
      <c r="X84" s="56" t="s">
        <v>689</v>
      </c>
      <c r="Y84" s="56" t="s">
        <v>683</v>
      </c>
      <c r="Z84" s="56" t="s">
        <v>695</v>
      </c>
      <c r="AA84" s="68">
        <v>-0.15465000000000001</v>
      </c>
      <c r="AB84" s="68">
        <v>-0.15495</v>
      </c>
      <c r="AC84" s="68">
        <f t="shared" si="38"/>
        <v>2.9999999999999472E-4</v>
      </c>
      <c r="AD84" s="32">
        <f t="shared" si="39"/>
        <v>1.9398642095053004E-3</v>
      </c>
      <c r="AF84" s="77" t="s">
        <v>689</v>
      </c>
      <c r="AG84" s="77" t="s">
        <v>683</v>
      </c>
      <c r="AH84" s="77" t="s">
        <v>695</v>
      </c>
      <c r="AI84" s="68">
        <v>-0.15465000000000001</v>
      </c>
      <c r="AJ84" s="68">
        <v>-0.15347</v>
      </c>
      <c r="AK84" s="68">
        <f t="shared" si="40"/>
        <v>1.1800000000000144E-3</v>
      </c>
      <c r="AL84" s="32">
        <f t="shared" si="41"/>
        <v>7.6301325573877423E-3</v>
      </c>
    </row>
    <row r="85" spans="1:38" x14ac:dyDescent="0.2">
      <c r="A85" s="56" t="s">
        <v>677</v>
      </c>
      <c r="B85" s="56" t="s">
        <v>689</v>
      </c>
      <c r="C85" s="56" t="s">
        <v>696</v>
      </c>
      <c r="D85" s="57">
        <f t="shared" si="22"/>
        <v>-1.2240000000000002E-4</v>
      </c>
      <c r="E85" s="58">
        <v>-3.6720000000000003E-2</v>
      </c>
      <c r="F85" s="58">
        <f t="shared" si="23"/>
        <v>-3.6352800000000005E-2</v>
      </c>
      <c r="G85" s="58">
        <f t="shared" si="24"/>
        <v>-3.6475199999999999E-2</v>
      </c>
      <c r="H85" s="58">
        <f t="shared" si="25"/>
        <v>-3.6597600000000001E-2</v>
      </c>
      <c r="I85" s="58">
        <f t="shared" si="26"/>
        <v>-3.6842400000000004E-2</v>
      </c>
      <c r="J85" s="58">
        <f t="shared" si="27"/>
        <v>-3.6964800000000006E-2</v>
      </c>
      <c r="K85" s="58">
        <f t="shared" si="28"/>
        <v>-3.7087200000000001E-2</v>
      </c>
      <c r="L85" s="62">
        <f t="shared" ca="1" si="29"/>
        <v>7.8095538002480702E-2</v>
      </c>
      <c r="M85" s="61">
        <v>0.17556557718432142</v>
      </c>
      <c r="N85">
        <f t="shared" si="30"/>
        <v>1</v>
      </c>
      <c r="O85" s="68">
        <f t="shared" si="31"/>
        <v>-3.7346925251625175E-2</v>
      </c>
      <c r="P85" s="68">
        <f t="shared" si="32"/>
        <v>-3.6612790188722301E-2</v>
      </c>
      <c r="Q85" s="68">
        <f t="shared" si="33"/>
        <v>-3.6603648481240439E-2</v>
      </c>
      <c r="R85" s="68">
        <f t="shared" si="34"/>
        <v>-3.6242798135742167E-2</v>
      </c>
      <c r="S85" s="68">
        <f t="shared" si="35"/>
        <v>-3.2390438538338728E-2</v>
      </c>
      <c r="T85" s="68">
        <f t="shared" si="36"/>
        <v>-3.6603648481240439E-2</v>
      </c>
      <c r="U85" s="68">
        <f t="shared" si="37"/>
        <v>1.1635151875956373E-4</v>
      </c>
      <c r="V85" s="32">
        <f t="shared" si="42"/>
        <v>3.1686143453040229E-3</v>
      </c>
      <c r="X85" s="56" t="s">
        <v>677</v>
      </c>
      <c r="Y85" s="56" t="s">
        <v>689</v>
      </c>
      <c r="Z85" s="56" t="s">
        <v>696</v>
      </c>
      <c r="AA85" s="68">
        <v>-3.6729999999999999E-2</v>
      </c>
      <c r="AB85" s="68">
        <v>-3.669E-2</v>
      </c>
      <c r="AC85" s="68">
        <f t="shared" si="38"/>
        <v>3.999999999999837E-5</v>
      </c>
      <c r="AD85" s="32">
        <f t="shared" si="39"/>
        <v>1.0890280424720492E-3</v>
      </c>
      <c r="AF85" s="77" t="s">
        <v>677</v>
      </c>
      <c r="AG85" s="77" t="s">
        <v>689</v>
      </c>
      <c r="AH85" s="77" t="s">
        <v>696</v>
      </c>
      <c r="AI85" s="68">
        <v>-3.6720000000000003E-2</v>
      </c>
      <c r="AJ85" s="68">
        <v>-3.6459999999999999E-2</v>
      </c>
      <c r="AK85" s="68">
        <f t="shared" si="40"/>
        <v>2.6000000000000328E-4</v>
      </c>
      <c r="AL85" s="32">
        <f t="shared" si="41"/>
        <v>7.0806100217865814E-3</v>
      </c>
    </row>
    <row r="86" spans="1:38" x14ac:dyDescent="0.2">
      <c r="A86" s="56" t="s">
        <v>677</v>
      </c>
      <c r="B86" s="56" t="s">
        <v>689</v>
      </c>
      <c r="C86" s="56" t="s">
        <v>697</v>
      </c>
      <c r="D86" s="57">
        <f t="shared" si="22"/>
        <v>-5.1550000000000001E-4</v>
      </c>
      <c r="E86" s="58">
        <v>-0.15465000000000001</v>
      </c>
      <c r="F86" s="58">
        <f t="shared" si="23"/>
        <v>-0.1531035</v>
      </c>
      <c r="G86" s="58">
        <f t="shared" si="24"/>
        <v>-0.15361900000000001</v>
      </c>
      <c r="H86" s="58">
        <f t="shared" si="25"/>
        <v>-0.15413450000000001</v>
      </c>
      <c r="I86" s="58">
        <f t="shared" si="26"/>
        <v>-0.15516550000000001</v>
      </c>
      <c r="J86" s="58">
        <f t="shared" si="27"/>
        <v>-0.15568100000000001</v>
      </c>
      <c r="K86" s="58">
        <f t="shared" si="28"/>
        <v>-0.15619650000000002</v>
      </c>
      <c r="L86" s="62">
        <f t="shared" ca="1" si="29"/>
        <v>0.23854518476940678</v>
      </c>
      <c r="M86" s="61">
        <v>0.44086052722066271</v>
      </c>
      <c r="N86">
        <f t="shared" si="30"/>
        <v>1</v>
      </c>
      <c r="O86" s="68">
        <f t="shared" si="31"/>
        <v>-0.16366609565418425</v>
      </c>
      <c r="P86" s="68">
        <f t="shared" si="32"/>
        <v>-0.1552047998659474</v>
      </c>
      <c r="Q86" s="68">
        <f t="shared" si="33"/>
        <v>-0.1545606756571411</v>
      </c>
      <c r="R86" s="68">
        <f t="shared" si="34"/>
        <v>-0.15364654085196655</v>
      </c>
      <c r="S86" s="68">
        <f t="shared" si="35"/>
        <v>-0.14279134973343832</v>
      </c>
      <c r="T86" s="68">
        <f t="shared" si="36"/>
        <v>-0.1545606756571411</v>
      </c>
      <c r="U86" s="68">
        <f t="shared" si="37"/>
        <v>8.9324342858909667E-5</v>
      </c>
      <c r="V86" s="32">
        <f t="shared" si="42"/>
        <v>5.7759031916527429E-4</v>
      </c>
      <c r="X86" s="56" t="s">
        <v>677</v>
      </c>
      <c r="Y86" s="56" t="s">
        <v>689</v>
      </c>
      <c r="Z86" s="56" t="s">
        <v>697</v>
      </c>
      <c r="AA86" s="68">
        <v>-0.15465000000000001</v>
      </c>
      <c r="AB86" s="68">
        <v>-0.15493999999999999</v>
      </c>
      <c r="AC86" s="68">
        <f t="shared" si="38"/>
        <v>2.8999999999998471E-4</v>
      </c>
      <c r="AD86" s="32">
        <f t="shared" si="39"/>
        <v>1.8752020691883912E-3</v>
      </c>
      <c r="AF86" s="77" t="s">
        <v>677</v>
      </c>
      <c r="AG86" s="77" t="s">
        <v>689</v>
      </c>
      <c r="AH86" s="77" t="s">
        <v>697</v>
      </c>
      <c r="AI86" s="68">
        <v>-0.15465000000000001</v>
      </c>
      <c r="AJ86" s="68">
        <v>-0.15482000000000001</v>
      </c>
      <c r="AK86" s="68">
        <f t="shared" si="40"/>
        <v>1.7000000000000348E-4</v>
      </c>
      <c r="AL86" s="32">
        <f t="shared" si="41"/>
        <v>1.0992563853863787E-3</v>
      </c>
    </row>
    <row r="87" spans="1:38" x14ac:dyDescent="0.2">
      <c r="A87" s="56" t="s">
        <v>677</v>
      </c>
      <c r="B87" s="56" t="s">
        <v>684</v>
      </c>
      <c r="C87" s="56" t="s">
        <v>692</v>
      </c>
      <c r="D87" s="57">
        <f t="shared" si="22"/>
        <v>5.8177641733144322E-5</v>
      </c>
      <c r="E87" s="58">
        <v>-0.26074999999999998</v>
      </c>
      <c r="F87" s="58">
        <f t="shared" si="23"/>
        <v>-0.2609245329251994</v>
      </c>
      <c r="G87" s="58">
        <f t="shared" si="24"/>
        <v>-0.26086635528346624</v>
      </c>
      <c r="H87" s="58">
        <f t="shared" si="25"/>
        <v>-0.26080817764173314</v>
      </c>
      <c r="I87" s="58">
        <f t="shared" si="26"/>
        <v>-0.26069182235826682</v>
      </c>
      <c r="J87" s="58">
        <f t="shared" si="27"/>
        <v>-0.26063364471653372</v>
      </c>
      <c r="K87" s="58">
        <f t="shared" si="28"/>
        <v>-0.26057546707480056</v>
      </c>
      <c r="L87" s="62">
        <f t="shared" ca="1" si="29"/>
        <v>0.37936163967628389</v>
      </c>
      <c r="M87" s="61">
        <v>0.90256483412849775</v>
      </c>
      <c r="N87">
        <f t="shared" si="30"/>
        <v>1</v>
      </c>
      <c r="O87" s="68">
        <f t="shared" si="31"/>
        <v>-0.25848021806531429</v>
      </c>
      <c r="P87" s="68">
        <f t="shared" si="32"/>
        <v>-0.26048973539141834</v>
      </c>
      <c r="Q87" s="68">
        <f t="shared" si="33"/>
        <v>-0.26068137921859275</v>
      </c>
      <c r="R87" s="68">
        <f t="shared" si="34"/>
        <v>-0.26066559540042455</v>
      </c>
      <c r="S87" s="68">
        <f t="shared" si="35"/>
        <v>-0.26083607352496108</v>
      </c>
      <c r="T87" s="68">
        <f t="shared" si="36"/>
        <v>-0.26068137921859275</v>
      </c>
      <c r="U87" s="68">
        <f t="shared" si="37"/>
        <v>6.8620781407235931E-5</v>
      </c>
      <c r="V87" s="32">
        <f t="shared" si="42"/>
        <v>2.6316694691173897E-4</v>
      </c>
      <c r="X87" s="56" t="s">
        <v>677</v>
      </c>
      <c r="Y87" s="56" t="s">
        <v>684</v>
      </c>
      <c r="Z87" s="56" t="s">
        <v>692</v>
      </c>
      <c r="AA87" s="68">
        <v>-0.26074999999999998</v>
      </c>
      <c r="AB87" s="68">
        <v>-0.26086999999999999</v>
      </c>
      <c r="AC87" s="68">
        <f t="shared" si="38"/>
        <v>1.2000000000000899E-4</v>
      </c>
      <c r="AD87" s="32">
        <f t="shared" si="39"/>
        <v>4.6021093000962222E-4</v>
      </c>
      <c r="AF87" s="77" t="s">
        <v>677</v>
      </c>
      <c r="AG87" s="77" t="s">
        <v>684</v>
      </c>
      <c r="AH87" s="77" t="s">
        <v>692</v>
      </c>
      <c r="AI87" s="68">
        <v>-0.26074999999999998</v>
      </c>
      <c r="AJ87" s="68">
        <v>-0.26067000000000001</v>
      </c>
      <c r="AK87" s="68">
        <f t="shared" si="40"/>
        <v>7.9999999999968985E-5</v>
      </c>
      <c r="AL87" s="32">
        <f t="shared" si="41"/>
        <v>3.0680728667293954E-4</v>
      </c>
    </row>
    <row r="88" spans="1:38" x14ac:dyDescent="0.2">
      <c r="A88" s="56" t="s">
        <v>677</v>
      </c>
      <c r="B88" s="56" t="s">
        <v>684</v>
      </c>
      <c r="C88" s="56" t="s">
        <v>693</v>
      </c>
      <c r="D88" s="57">
        <f t="shared" si="22"/>
        <v>3.5200000000000001E-3</v>
      </c>
      <c r="E88" s="58">
        <v>1.056</v>
      </c>
      <c r="F88" s="58">
        <f t="shared" si="23"/>
        <v>1.0454400000000001</v>
      </c>
      <c r="G88" s="58">
        <f t="shared" si="24"/>
        <v>1.0489600000000001</v>
      </c>
      <c r="H88" s="58">
        <f t="shared" si="25"/>
        <v>1.0524800000000001</v>
      </c>
      <c r="I88" s="58">
        <f t="shared" si="26"/>
        <v>1.05952</v>
      </c>
      <c r="J88" s="58">
        <f t="shared" si="27"/>
        <v>1.06304</v>
      </c>
      <c r="K88" s="58">
        <f t="shared" si="28"/>
        <v>1.06656</v>
      </c>
      <c r="L88" s="62">
        <f t="shared" ca="1" si="29"/>
        <v>0.90686672924343614</v>
      </c>
      <c r="M88" s="61">
        <v>0.30056297597640746</v>
      </c>
      <c r="N88">
        <f t="shared" si="30"/>
        <v>1</v>
      </c>
      <c r="O88" s="68">
        <f t="shared" si="31"/>
        <v>1.0945416165704869</v>
      </c>
      <c r="P88" s="68">
        <f t="shared" si="32"/>
        <v>1.0561544494145472</v>
      </c>
      <c r="Q88" s="68">
        <f t="shared" si="33"/>
        <v>1.053943104821087</v>
      </c>
      <c r="R88" s="68">
        <f t="shared" si="34"/>
        <v>1.0455141550804781</v>
      </c>
      <c r="S88" s="68">
        <f t="shared" si="35"/>
        <v>0.95200212939100159</v>
      </c>
      <c r="T88" s="68">
        <f t="shared" si="36"/>
        <v>1.053943104821087</v>
      </c>
      <c r="U88" s="68">
        <f t="shared" si="37"/>
        <v>2.0568951789130541E-3</v>
      </c>
      <c r="V88" s="32">
        <f t="shared" si="42"/>
        <v>1.9478174042737253E-3</v>
      </c>
      <c r="X88" s="56" t="s">
        <v>677</v>
      </c>
      <c r="Y88" s="56" t="s">
        <v>684</v>
      </c>
      <c r="Z88" s="56" t="s">
        <v>693</v>
      </c>
      <c r="AA88" s="68">
        <v>1.056</v>
      </c>
      <c r="AB88" s="68">
        <v>1.0528</v>
      </c>
      <c r="AC88" s="68">
        <f t="shared" si="38"/>
        <v>3.2000000000000917E-3</v>
      </c>
      <c r="AD88" s="32">
        <f t="shared" si="39"/>
        <v>3.030303030303117E-3</v>
      </c>
      <c r="AF88" s="77" t="s">
        <v>677</v>
      </c>
      <c r="AG88" s="77" t="s">
        <v>684</v>
      </c>
      <c r="AH88" s="77" t="s">
        <v>693</v>
      </c>
      <c r="AI88" s="68">
        <v>1.056</v>
      </c>
      <c r="AJ88" s="68">
        <v>1.0500400000000001</v>
      </c>
      <c r="AK88" s="68">
        <f t="shared" si="40"/>
        <v>5.9599999999999653E-3</v>
      </c>
      <c r="AL88" s="32">
        <f t="shared" si="41"/>
        <v>5.6439393939393609E-3</v>
      </c>
    </row>
    <row r="89" spans="1:38" x14ac:dyDescent="0.2">
      <c r="A89" s="56" t="s">
        <v>684</v>
      </c>
      <c r="B89" s="56" t="s">
        <v>690</v>
      </c>
      <c r="C89" s="56" t="s">
        <v>694</v>
      </c>
      <c r="D89" s="57">
        <f t="shared" si="22"/>
        <v>1.2613333333333333E-4</v>
      </c>
      <c r="E89" s="58">
        <v>3.7839999999999999E-2</v>
      </c>
      <c r="F89" s="58">
        <f t="shared" si="23"/>
        <v>3.7461599999999998E-2</v>
      </c>
      <c r="G89" s="58">
        <f t="shared" si="24"/>
        <v>3.7587733333333331E-2</v>
      </c>
      <c r="H89" s="58">
        <f t="shared" si="25"/>
        <v>3.7713866666666665E-2</v>
      </c>
      <c r="I89" s="58">
        <f t="shared" si="26"/>
        <v>3.7966133333333332E-2</v>
      </c>
      <c r="J89" s="58">
        <f t="shared" si="27"/>
        <v>3.8092266666666666E-2</v>
      </c>
      <c r="K89" s="58">
        <f t="shared" si="28"/>
        <v>3.82184E-2</v>
      </c>
      <c r="L89" s="62">
        <f t="shared" ca="1" si="29"/>
        <v>0.60362017267798906</v>
      </c>
      <c r="M89" s="61">
        <v>4.0314064297712671E-2</v>
      </c>
      <c r="N89">
        <f t="shared" si="30"/>
        <v>-2</v>
      </c>
      <c r="O89" s="68">
        <f t="shared" si="31"/>
        <v>3.7690722019118168E-2</v>
      </c>
      <c r="P89" s="68">
        <f t="shared" si="32"/>
        <v>3.7603988721928508E-2</v>
      </c>
      <c r="Q89" s="68">
        <f t="shared" si="33"/>
        <v>3.7670115091249394E-2</v>
      </c>
      <c r="R89" s="68">
        <f t="shared" si="34"/>
        <v>3.7222711508291033E-2</v>
      </c>
      <c r="S89" s="68">
        <f t="shared" si="35"/>
        <v>3.2583057061853223E-2</v>
      </c>
      <c r="T89" s="68">
        <f t="shared" si="36"/>
        <v>3.7603988721928508E-2</v>
      </c>
      <c r="U89" s="68">
        <f t="shared" si="37"/>
        <v>2.3601127807149069E-4</v>
      </c>
      <c r="V89" s="32">
        <f t="shared" si="42"/>
        <v>6.2370845156313609E-3</v>
      </c>
      <c r="X89" s="56" t="s">
        <v>684</v>
      </c>
      <c r="Y89" s="56" t="s">
        <v>690</v>
      </c>
      <c r="Z89" s="56" t="s">
        <v>694</v>
      </c>
      <c r="AA89" s="68">
        <v>3.7839999999999999E-2</v>
      </c>
      <c r="AB89" s="68">
        <v>3.7929999999999998E-2</v>
      </c>
      <c r="AC89" s="68">
        <f t="shared" si="38"/>
        <v>8.9999999999999802E-5</v>
      </c>
      <c r="AD89" s="32">
        <f t="shared" si="39"/>
        <v>2.3784355179703965E-3</v>
      </c>
      <c r="AF89" s="77" t="s">
        <v>684</v>
      </c>
      <c r="AG89" s="77" t="s">
        <v>690</v>
      </c>
      <c r="AH89" s="77" t="s">
        <v>694</v>
      </c>
      <c r="AI89" s="68">
        <v>3.7839999999999999E-2</v>
      </c>
      <c r="AJ89" s="68">
        <v>3.7539999999999997E-2</v>
      </c>
      <c r="AK89" s="68">
        <f t="shared" si="40"/>
        <v>3.0000000000000165E-4</v>
      </c>
      <c r="AL89" s="32">
        <f t="shared" si="41"/>
        <v>7.928118393234717E-3</v>
      </c>
    </row>
    <row r="90" spans="1:38" x14ac:dyDescent="0.2">
      <c r="A90" s="56" t="s">
        <v>684</v>
      </c>
      <c r="B90" s="56" t="s">
        <v>681</v>
      </c>
      <c r="C90" s="56" t="s">
        <v>694</v>
      </c>
      <c r="D90" s="57">
        <f t="shared" si="22"/>
        <v>-5.0473333333333331E-4</v>
      </c>
      <c r="E90" s="58">
        <v>-0.15142</v>
      </c>
      <c r="F90" s="58">
        <f t="shared" si="23"/>
        <v>-0.14990580000000001</v>
      </c>
      <c r="G90" s="58">
        <f t="shared" si="24"/>
        <v>-0.15041053333333335</v>
      </c>
      <c r="H90" s="58">
        <f t="shared" si="25"/>
        <v>-0.15091526666666666</v>
      </c>
      <c r="I90" s="58">
        <f t="shared" si="26"/>
        <v>-0.15192473333333334</v>
      </c>
      <c r="J90" s="58">
        <f t="shared" si="27"/>
        <v>-0.15242946666666665</v>
      </c>
      <c r="K90" s="58">
        <f t="shared" si="28"/>
        <v>-0.15293419999999999</v>
      </c>
      <c r="L90" s="62">
        <f t="shared" ca="1" si="29"/>
        <v>0.37923200992704809</v>
      </c>
      <c r="M90" s="61">
        <v>0.13575246783613831</v>
      </c>
      <c r="N90">
        <f t="shared" si="30"/>
        <v>-2</v>
      </c>
      <c r="O90" s="68">
        <f t="shared" si="31"/>
        <v>-0.1530683830116159</v>
      </c>
      <c r="P90" s="68">
        <f t="shared" si="32"/>
        <v>-0.15083003940838233</v>
      </c>
      <c r="Q90" s="68">
        <f t="shared" si="33"/>
        <v>-0.15088133058579692</v>
      </c>
      <c r="R90" s="68">
        <f t="shared" si="34"/>
        <v>-0.14930432599165447</v>
      </c>
      <c r="S90" s="68">
        <f t="shared" si="35"/>
        <v>-0.13262962434805697</v>
      </c>
      <c r="T90" s="68">
        <f t="shared" si="36"/>
        <v>-0.15083003940838233</v>
      </c>
      <c r="U90" s="68">
        <f t="shared" si="37"/>
        <v>5.89960591617672E-4</v>
      </c>
      <c r="V90" s="32">
        <f t="shared" si="42"/>
        <v>3.8961867099304714E-3</v>
      </c>
      <c r="X90" s="56" t="s">
        <v>684</v>
      </c>
      <c r="Y90" s="56" t="s">
        <v>683</v>
      </c>
      <c r="Z90" s="56" t="s">
        <v>694</v>
      </c>
      <c r="AA90" s="68">
        <v>-0.24407000000000001</v>
      </c>
      <c r="AB90" s="68">
        <v>-0.24415999999999999</v>
      </c>
      <c r="AC90" s="68">
        <f t="shared" si="38"/>
        <v>8.9999999999978986E-5</v>
      </c>
      <c r="AD90" s="32">
        <f t="shared" si="39"/>
        <v>3.6874667103691146E-4</v>
      </c>
      <c r="AF90" s="77" t="s">
        <v>684</v>
      </c>
      <c r="AG90" s="77" t="s">
        <v>681</v>
      </c>
      <c r="AH90" s="77" t="s">
        <v>694</v>
      </c>
      <c r="AI90" s="68">
        <v>-0.15142</v>
      </c>
      <c r="AJ90" s="68">
        <v>-0.15182999999999999</v>
      </c>
      <c r="AK90" s="68">
        <f t="shared" si="40"/>
        <v>4.099999999999937E-4</v>
      </c>
      <c r="AL90" s="32">
        <f t="shared" si="41"/>
        <v>2.7077004358736869E-3</v>
      </c>
    </row>
    <row r="91" spans="1:38" x14ac:dyDescent="0.2">
      <c r="A91" s="56" t="s">
        <v>684</v>
      </c>
      <c r="B91" s="56" t="s">
        <v>683</v>
      </c>
      <c r="C91" s="56" t="s">
        <v>694</v>
      </c>
      <c r="D91" s="57">
        <f t="shared" si="22"/>
        <v>-8.1353333333333345E-4</v>
      </c>
      <c r="E91" s="58">
        <v>-0.24406</v>
      </c>
      <c r="F91" s="58">
        <f t="shared" si="23"/>
        <v>-0.24161940000000001</v>
      </c>
      <c r="G91" s="58">
        <f t="shared" si="24"/>
        <v>-0.24243293333333332</v>
      </c>
      <c r="H91" s="58">
        <f t="shared" si="25"/>
        <v>-0.24324646666666666</v>
      </c>
      <c r="I91" s="58">
        <f t="shared" si="26"/>
        <v>-0.24487353333333334</v>
      </c>
      <c r="J91" s="58">
        <f t="shared" si="27"/>
        <v>-0.24568706666666668</v>
      </c>
      <c r="K91" s="58">
        <f t="shared" si="28"/>
        <v>-0.24650059999999999</v>
      </c>
      <c r="L91" s="62">
        <f t="shared" ca="1" si="29"/>
        <v>0.98712049284588987</v>
      </c>
      <c r="M91" s="61">
        <v>0.43631361871437235</v>
      </c>
      <c r="N91">
        <f t="shared" si="30"/>
        <v>1</v>
      </c>
      <c r="O91" s="68">
        <f t="shared" si="31"/>
        <v>-0.2581162486065931</v>
      </c>
      <c r="P91" s="68">
        <f t="shared" si="32"/>
        <v>-0.24490833519213712</v>
      </c>
      <c r="Q91" s="68">
        <f t="shared" si="33"/>
        <v>-0.24390819515366177</v>
      </c>
      <c r="R91" s="68">
        <f t="shared" si="34"/>
        <v>-0.24244917777246577</v>
      </c>
      <c r="S91" s="68">
        <f t="shared" si="35"/>
        <v>-0.22517288947683511</v>
      </c>
      <c r="T91" s="68">
        <f t="shared" si="36"/>
        <v>-0.24390819515366177</v>
      </c>
      <c r="U91" s="68">
        <f t="shared" si="37"/>
        <v>1.5180484633822711E-4</v>
      </c>
      <c r="V91" s="32">
        <f t="shared" si="42"/>
        <v>6.2199805924046184E-4</v>
      </c>
      <c r="X91" s="56" t="s">
        <v>684</v>
      </c>
      <c r="Y91" s="56" t="s">
        <v>691</v>
      </c>
      <c r="Z91" s="56" t="s">
        <v>694</v>
      </c>
      <c r="AA91" s="68">
        <v>7.6920000000000002E-2</v>
      </c>
      <c r="AB91" s="68">
        <v>7.6990000000000003E-2</v>
      </c>
      <c r="AC91" s="68">
        <f t="shared" si="38"/>
        <v>7.0000000000000617E-5</v>
      </c>
      <c r="AD91" s="32">
        <f t="shared" si="39"/>
        <v>9.1003640145606622E-4</v>
      </c>
      <c r="AF91" s="77" t="s">
        <v>684</v>
      </c>
      <c r="AG91" s="77" t="s">
        <v>683</v>
      </c>
      <c r="AH91" s="77" t="s">
        <v>694</v>
      </c>
      <c r="AI91" s="68">
        <v>-0.24406</v>
      </c>
      <c r="AJ91" s="68">
        <v>-0.24351</v>
      </c>
      <c r="AK91" s="68">
        <f t="shared" si="40"/>
        <v>5.4999999999999494E-4</v>
      </c>
      <c r="AL91" s="32">
        <f t="shared" si="41"/>
        <v>2.2535442104400349E-3</v>
      </c>
    </row>
    <row r="92" spans="1:38" x14ac:dyDescent="0.2">
      <c r="A92" s="56" t="s">
        <v>684</v>
      </c>
      <c r="B92" s="56" t="s">
        <v>691</v>
      </c>
      <c r="C92" s="56" t="s">
        <v>694</v>
      </c>
      <c r="D92" s="57">
        <f t="shared" si="22"/>
        <v>2.564E-4</v>
      </c>
      <c r="E92" s="58">
        <v>7.6920000000000002E-2</v>
      </c>
      <c r="F92" s="58">
        <f t="shared" si="23"/>
        <v>7.6150800000000005E-2</v>
      </c>
      <c r="G92" s="58">
        <f t="shared" si="24"/>
        <v>7.6407200000000008E-2</v>
      </c>
      <c r="H92" s="58">
        <f t="shared" si="25"/>
        <v>7.6663599999999998E-2</v>
      </c>
      <c r="I92" s="58">
        <f t="shared" si="26"/>
        <v>7.7176400000000006E-2</v>
      </c>
      <c r="J92" s="58">
        <f t="shared" si="27"/>
        <v>7.7432799999999996E-2</v>
      </c>
      <c r="K92" s="58">
        <f t="shared" si="28"/>
        <v>7.76892E-2</v>
      </c>
      <c r="L92" s="62">
        <f t="shared" ca="1" si="29"/>
        <v>0.57978270125469689</v>
      </c>
      <c r="M92" s="61">
        <v>0.24737639385088084</v>
      </c>
      <c r="N92">
        <f t="shared" si="30"/>
        <v>1</v>
      </c>
      <c r="O92" s="68">
        <f t="shared" si="31"/>
        <v>7.9091646964259521E-2</v>
      </c>
      <c r="P92" s="68">
        <f t="shared" si="32"/>
        <v>7.6830904101422848E-2</v>
      </c>
      <c r="Q92" s="68">
        <f t="shared" si="33"/>
        <v>7.673021771867379E-2</v>
      </c>
      <c r="R92" s="68">
        <f t="shared" si="34"/>
        <v>7.6055855389134452E-2</v>
      </c>
      <c r="S92" s="68">
        <f t="shared" si="35"/>
        <v>6.8708941136753549E-2</v>
      </c>
      <c r="T92" s="68">
        <f t="shared" si="36"/>
        <v>7.673021771867379E-2</v>
      </c>
      <c r="U92" s="68">
        <f t="shared" si="37"/>
        <v>1.8978228132621178E-4</v>
      </c>
      <c r="V92" s="32">
        <f t="shared" si="42"/>
        <v>2.467268347974672E-3</v>
      </c>
      <c r="X92" s="56" t="s">
        <v>684</v>
      </c>
      <c r="Y92" s="56" t="s">
        <v>681</v>
      </c>
      <c r="Z92" s="56" t="s">
        <v>694</v>
      </c>
      <c r="AA92" s="68">
        <v>-0.15143000000000001</v>
      </c>
      <c r="AB92" s="68">
        <v>-0.15112</v>
      </c>
      <c r="AC92" s="68">
        <f t="shared" si="38"/>
        <v>3.1000000000000472E-4</v>
      </c>
      <c r="AD92" s="32">
        <f t="shared" si="39"/>
        <v>2.0471504985802333E-3</v>
      </c>
      <c r="AF92" s="77" t="s">
        <v>684</v>
      </c>
      <c r="AG92" s="77" t="s">
        <v>691</v>
      </c>
      <c r="AH92" s="77" t="s">
        <v>694</v>
      </c>
      <c r="AI92" s="68">
        <v>7.6920000000000002E-2</v>
      </c>
      <c r="AJ92" s="68">
        <v>7.7179999999999999E-2</v>
      </c>
      <c r="AK92" s="68">
        <f t="shared" si="40"/>
        <v>2.5999999999999635E-4</v>
      </c>
      <c r="AL92" s="32">
        <f t="shared" si="41"/>
        <v>3.3801352054081686E-3</v>
      </c>
    </row>
    <row r="93" spans="1:38" x14ac:dyDescent="0.2">
      <c r="A93" s="56" t="s">
        <v>684</v>
      </c>
      <c r="B93" s="56" t="s">
        <v>683</v>
      </c>
      <c r="C93" s="56" t="s">
        <v>695</v>
      </c>
      <c r="D93" s="57">
        <f t="shared" si="22"/>
        <v>3.925666666666667E-4</v>
      </c>
      <c r="E93" s="58">
        <v>0.11777</v>
      </c>
      <c r="F93" s="58">
        <f t="shared" si="23"/>
        <v>0.1165923</v>
      </c>
      <c r="G93" s="58">
        <f t="shared" si="24"/>
        <v>0.11698486666666667</v>
      </c>
      <c r="H93" s="58">
        <f t="shared" si="25"/>
        <v>0.11737743333333334</v>
      </c>
      <c r="I93" s="58">
        <f t="shared" si="26"/>
        <v>0.11816256666666666</v>
      </c>
      <c r="J93" s="58">
        <f t="shared" si="27"/>
        <v>0.11855513333333333</v>
      </c>
      <c r="K93" s="58">
        <f t="shared" si="28"/>
        <v>0.1189477</v>
      </c>
      <c r="L93" s="62">
        <f t="shared" ca="1" si="29"/>
        <v>4.2177456638790134E-2</v>
      </c>
      <c r="M93" s="61">
        <v>0.69489100950070992</v>
      </c>
      <c r="N93">
        <f t="shared" si="30"/>
        <v>1</v>
      </c>
      <c r="O93" s="68">
        <f t="shared" si="31"/>
        <v>0.12928512434947947</v>
      </c>
      <c r="P93" s="68">
        <f t="shared" si="32"/>
        <v>0.11892629806693397</v>
      </c>
      <c r="Q93" s="68">
        <f t="shared" si="33"/>
        <v>0.11799416558442131</v>
      </c>
      <c r="R93" s="68">
        <f t="shared" si="34"/>
        <v>0.11773964327174144</v>
      </c>
      <c r="S93" s="68">
        <f t="shared" si="35"/>
        <v>0.11338846203401676</v>
      </c>
      <c r="T93" s="68">
        <f t="shared" si="36"/>
        <v>0.11799416558442131</v>
      </c>
      <c r="U93" s="68">
        <f t="shared" si="37"/>
        <v>2.2416558442131529E-4</v>
      </c>
      <c r="V93" s="32">
        <f t="shared" si="42"/>
        <v>1.9034183953580309E-3</v>
      </c>
      <c r="X93" s="56" t="s">
        <v>684</v>
      </c>
      <c r="Y93" s="56" t="s">
        <v>681</v>
      </c>
      <c r="Z93" s="56" t="s">
        <v>695</v>
      </c>
      <c r="AA93" s="68">
        <v>2.392E-2</v>
      </c>
      <c r="AB93" s="68">
        <v>2.3959999999999999E-2</v>
      </c>
      <c r="AC93" s="68">
        <f t="shared" si="38"/>
        <v>3.999999999999837E-5</v>
      </c>
      <c r="AD93" s="32">
        <f t="shared" si="39"/>
        <v>1.6722408026755172E-3</v>
      </c>
      <c r="AF93" s="77" t="s">
        <v>684</v>
      </c>
      <c r="AG93" s="77" t="s">
        <v>683</v>
      </c>
      <c r="AH93" s="77" t="s">
        <v>695</v>
      </c>
      <c r="AI93" s="68">
        <v>0.11777</v>
      </c>
      <c r="AJ93" s="68">
        <v>0.11788</v>
      </c>
      <c r="AK93" s="68">
        <f t="shared" si="40"/>
        <v>1.0999999999999899E-4</v>
      </c>
      <c r="AL93" s="32">
        <f t="shared" si="41"/>
        <v>9.3402394497748989E-4</v>
      </c>
    </row>
    <row r="94" spans="1:38" x14ac:dyDescent="0.2">
      <c r="A94" s="56" t="s">
        <v>684</v>
      </c>
      <c r="B94" s="56" t="s">
        <v>691</v>
      </c>
      <c r="C94" s="56" t="s">
        <v>695</v>
      </c>
      <c r="D94" s="57">
        <f t="shared" si="22"/>
        <v>-1.8256666666666667E-4</v>
      </c>
      <c r="E94" s="58">
        <v>-5.4769999999999999E-2</v>
      </c>
      <c r="F94" s="58">
        <f t="shared" si="23"/>
        <v>-5.4222300000000001E-2</v>
      </c>
      <c r="G94" s="58">
        <f t="shared" si="24"/>
        <v>-5.4404866666666662E-2</v>
      </c>
      <c r="H94" s="58">
        <f t="shared" si="25"/>
        <v>-5.4587433333333331E-2</v>
      </c>
      <c r="I94" s="58">
        <f t="shared" si="26"/>
        <v>-5.4952566666666668E-2</v>
      </c>
      <c r="J94" s="58">
        <f t="shared" si="27"/>
        <v>-5.5135133333333336E-2</v>
      </c>
      <c r="K94" s="58">
        <f t="shared" si="28"/>
        <v>-5.5317699999999997E-2</v>
      </c>
      <c r="L94" s="62">
        <f t="shared" ca="1" si="29"/>
        <v>0.38374648093530905</v>
      </c>
      <c r="M94" s="61">
        <v>0.73593130647214267</v>
      </c>
      <c r="N94">
        <f t="shared" si="30"/>
        <v>1</v>
      </c>
      <c r="O94" s="68">
        <f t="shared" si="31"/>
        <v>-6.0474517273578554E-2</v>
      </c>
      <c r="P94" s="68">
        <f t="shared" si="32"/>
        <v>-5.5362879952305113E-2</v>
      </c>
      <c r="Q94" s="68">
        <f t="shared" si="33"/>
        <v>-5.4896203317271991E-2</v>
      </c>
      <c r="R94" s="68">
        <f t="shared" si="34"/>
        <v>-5.4811015444088285E-2</v>
      </c>
      <c r="S94" s="68">
        <f t="shared" si="35"/>
        <v>-5.3081631181892727E-2</v>
      </c>
      <c r="T94" s="68">
        <f t="shared" si="36"/>
        <v>-5.4896203317271991E-2</v>
      </c>
      <c r="U94" s="68">
        <f t="shared" si="37"/>
        <v>1.2620331727199174E-4</v>
      </c>
      <c r="V94" s="32">
        <f t="shared" si="42"/>
        <v>2.3042416883693947E-3</v>
      </c>
      <c r="X94" s="56" t="s">
        <v>684</v>
      </c>
      <c r="Y94" s="56" t="s">
        <v>683</v>
      </c>
      <c r="Z94" s="56" t="s">
        <v>695</v>
      </c>
      <c r="AA94" s="68">
        <v>0.11777</v>
      </c>
      <c r="AB94" s="68">
        <v>0.11719</v>
      </c>
      <c r="AC94" s="68">
        <f t="shared" si="38"/>
        <v>5.7999999999999718E-4</v>
      </c>
      <c r="AD94" s="32">
        <f t="shared" si="39"/>
        <v>4.9248535280631504E-3</v>
      </c>
      <c r="AF94" s="77" t="s">
        <v>684</v>
      </c>
      <c r="AG94" s="77" t="s">
        <v>691</v>
      </c>
      <c r="AH94" s="77" t="s">
        <v>695</v>
      </c>
      <c r="AI94" s="68">
        <v>-5.4769999999999999E-2</v>
      </c>
      <c r="AJ94" s="68">
        <v>-5.4820000000000001E-2</v>
      </c>
      <c r="AK94" s="68">
        <f t="shared" si="40"/>
        <v>5.0000000000001432E-5</v>
      </c>
      <c r="AL94" s="32">
        <f t="shared" si="41"/>
        <v>9.1290852656566426E-4</v>
      </c>
    </row>
    <row r="95" spans="1:38" x14ac:dyDescent="0.2">
      <c r="A95" s="56" t="s">
        <v>684</v>
      </c>
      <c r="B95" s="56" t="s">
        <v>690</v>
      </c>
      <c r="C95" s="56" t="s">
        <v>695</v>
      </c>
      <c r="D95" s="57">
        <f t="shared" si="22"/>
        <v>-1.7306666666666668E-4</v>
      </c>
      <c r="E95" s="58">
        <v>-5.1920000000000001E-2</v>
      </c>
      <c r="F95" s="58">
        <f t="shared" si="23"/>
        <v>-5.1400800000000003E-2</v>
      </c>
      <c r="G95" s="58">
        <f t="shared" si="24"/>
        <v>-5.1573866666666669E-2</v>
      </c>
      <c r="H95" s="58">
        <f t="shared" si="25"/>
        <v>-5.1746933333333335E-2</v>
      </c>
      <c r="I95" s="58">
        <f t="shared" si="26"/>
        <v>-5.2093066666666667E-2</v>
      </c>
      <c r="J95" s="58">
        <f t="shared" si="27"/>
        <v>-5.2266133333333333E-2</v>
      </c>
      <c r="K95" s="58">
        <f t="shared" si="28"/>
        <v>-5.2439199999999998E-2</v>
      </c>
      <c r="L95" s="62">
        <f t="shared" ca="1" si="29"/>
        <v>0.7429136565482457</v>
      </c>
      <c r="M95" s="61">
        <v>0.79268786291311866</v>
      </c>
      <c r="N95">
        <f t="shared" si="30"/>
        <v>1</v>
      </c>
      <c r="O95" s="68">
        <f t="shared" si="31"/>
        <v>-5.7785611475128021E-2</v>
      </c>
      <c r="P95" s="68">
        <f t="shared" si="32"/>
        <v>-5.2554307624293577E-2</v>
      </c>
      <c r="Q95" s="68">
        <f t="shared" si="33"/>
        <v>-5.206841638678044E-2</v>
      </c>
      <c r="R95" s="68">
        <f t="shared" si="34"/>
        <v>-5.2031159819535176E-2</v>
      </c>
      <c r="S95" s="68">
        <f t="shared" si="35"/>
        <v>-5.077742002213663E-2</v>
      </c>
      <c r="T95" s="68">
        <f t="shared" si="36"/>
        <v>-5.206841638678044E-2</v>
      </c>
      <c r="U95" s="68">
        <f t="shared" si="37"/>
        <v>1.4841638678043945E-4</v>
      </c>
      <c r="V95" s="32">
        <f t="shared" si="42"/>
        <v>2.8585590674198662E-3</v>
      </c>
      <c r="X95" s="56" t="s">
        <v>684</v>
      </c>
      <c r="Y95" s="56" t="s">
        <v>690</v>
      </c>
      <c r="Z95" s="56" t="s">
        <v>695</v>
      </c>
      <c r="AA95" s="68">
        <v>-5.1929999999999997E-2</v>
      </c>
      <c r="AB95" s="68">
        <v>-5.21E-2</v>
      </c>
      <c r="AC95" s="68">
        <f t="shared" si="38"/>
        <v>1.7000000000000348E-4</v>
      </c>
      <c r="AD95" s="32">
        <f t="shared" si="39"/>
        <v>3.2736375890622662E-3</v>
      </c>
      <c r="AF95" s="77" t="s">
        <v>684</v>
      </c>
      <c r="AG95" s="77" t="s">
        <v>690</v>
      </c>
      <c r="AH95" s="77" t="s">
        <v>695</v>
      </c>
      <c r="AI95" s="68">
        <v>-5.1920000000000001E-2</v>
      </c>
      <c r="AJ95" s="68">
        <v>-5.1720000000000002E-2</v>
      </c>
      <c r="AK95" s="68">
        <f t="shared" si="40"/>
        <v>1.9999999999999879E-4</v>
      </c>
      <c r="AL95" s="32">
        <f t="shared" si="41"/>
        <v>3.8520801232665406E-3</v>
      </c>
    </row>
    <row r="96" spans="1:38" x14ac:dyDescent="0.2">
      <c r="A96" s="56" t="s">
        <v>684</v>
      </c>
      <c r="B96" s="56" t="s">
        <v>681</v>
      </c>
      <c r="C96" s="56" t="s">
        <v>695</v>
      </c>
      <c r="D96" s="57">
        <f t="shared" si="22"/>
        <v>7.9699999999999999E-5</v>
      </c>
      <c r="E96" s="58">
        <v>2.3910000000000001E-2</v>
      </c>
      <c r="F96" s="58">
        <f t="shared" si="23"/>
        <v>2.3670900000000002E-2</v>
      </c>
      <c r="G96" s="58">
        <f t="shared" si="24"/>
        <v>2.37506E-2</v>
      </c>
      <c r="H96" s="58">
        <f t="shared" si="25"/>
        <v>2.3830300000000002E-2</v>
      </c>
      <c r="I96" s="58">
        <f t="shared" si="26"/>
        <v>2.3989699999999999E-2</v>
      </c>
      <c r="J96" s="58">
        <f t="shared" si="27"/>
        <v>2.4069400000000001E-2</v>
      </c>
      <c r="K96" s="58">
        <f t="shared" si="28"/>
        <v>2.41491E-2</v>
      </c>
      <c r="L96" s="62">
        <f t="shared" ca="1" si="29"/>
        <v>0.33983980784654411</v>
      </c>
      <c r="M96" s="61">
        <v>0.19882866973833124</v>
      </c>
      <c r="N96">
        <f t="shared" si="30"/>
        <v>1</v>
      </c>
      <c r="O96" s="68">
        <f t="shared" si="31"/>
        <v>2.4404655243736351E-2</v>
      </c>
      <c r="P96" s="68">
        <f t="shared" si="32"/>
        <v>2.38538338850489E-2</v>
      </c>
      <c r="Q96" s="68">
        <f t="shared" si="33"/>
        <v>2.3839670802748743E-2</v>
      </c>
      <c r="R96" s="68">
        <f t="shared" si="34"/>
        <v>2.3612915857087149E-2</v>
      </c>
      <c r="S96" s="68">
        <f t="shared" si="35"/>
        <v>2.1177269695950882E-2</v>
      </c>
      <c r="T96" s="68">
        <f t="shared" si="36"/>
        <v>2.3839670802748743E-2</v>
      </c>
      <c r="U96" s="68">
        <f t="shared" si="37"/>
        <v>7.0329197251257913E-5</v>
      </c>
      <c r="V96" s="32">
        <f t="shared" si="42"/>
        <v>2.9414135195005402E-3</v>
      </c>
      <c r="X96" s="56" t="s">
        <v>684</v>
      </c>
      <c r="Y96" s="56" t="s">
        <v>691</v>
      </c>
      <c r="Z96" s="56" t="s">
        <v>695</v>
      </c>
      <c r="AA96" s="68">
        <v>-5.4769999999999999E-2</v>
      </c>
      <c r="AB96" s="68">
        <v>-5.4850000000000003E-2</v>
      </c>
      <c r="AC96" s="68">
        <f t="shared" si="38"/>
        <v>8.0000000000003679E-5</v>
      </c>
      <c r="AD96" s="32">
        <f t="shared" si="39"/>
        <v>1.4606536425050881E-3</v>
      </c>
      <c r="AF96" s="77" t="s">
        <v>684</v>
      </c>
      <c r="AG96" s="77" t="s">
        <v>681</v>
      </c>
      <c r="AH96" s="77" t="s">
        <v>695</v>
      </c>
      <c r="AI96" s="68">
        <v>2.3910000000000001E-2</v>
      </c>
      <c r="AJ96" s="68">
        <v>2.393E-2</v>
      </c>
      <c r="AK96" s="68">
        <f t="shared" si="40"/>
        <v>1.9999999999999185E-5</v>
      </c>
      <c r="AL96" s="32">
        <f t="shared" si="41"/>
        <v>8.3647009619402699E-4</v>
      </c>
    </row>
    <row r="97" spans="1:38" x14ac:dyDescent="0.2">
      <c r="A97" s="56" t="s">
        <v>677</v>
      </c>
      <c r="B97" s="56" t="s">
        <v>684</v>
      </c>
      <c r="C97" s="56" t="s">
        <v>696</v>
      </c>
      <c r="D97" s="57">
        <f t="shared" si="22"/>
        <v>-7.6333333333333331E-4</v>
      </c>
      <c r="E97" s="58">
        <v>-0.22900000000000001</v>
      </c>
      <c r="F97" s="58">
        <f t="shared" si="23"/>
        <v>-0.22671000000000002</v>
      </c>
      <c r="G97" s="58">
        <f t="shared" si="24"/>
        <v>-0.22747333333333333</v>
      </c>
      <c r="H97" s="58">
        <f t="shared" si="25"/>
        <v>-0.22823666666666667</v>
      </c>
      <c r="I97" s="58">
        <f t="shared" si="26"/>
        <v>-0.22976333333333335</v>
      </c>
      <c r="J97" s="58">
        <f t="shared" si="27"/>
        <v>-0.23052666666666669</v>
      </c>
      <c r="K97" s="58">
        <f t="shared" si="28"/>
        <v>-0.23129</v>
      </c>
      <c r="L97" s="62">
        <f t="shared" ca="1" si="29"/>
        <v>0.68457065975084141</v>
      </c>
      <c r="M97" s="61">
        <v>0.90769250015113667</v>
      </c>
      <c r="N97">
        <f t="shared" si="30"/>
        <v>1</v>
      </c>
      <c r="O97" s="68">
        <f t="shared" si="31"/>
        <v>-0.25896368026955768</v>
      </c>
      <c r="P97" s="68">
        <f t="shared" si="32"/>
        <v>-0.23244366403077291</v>
      </c>
      <c r="Q97" s="68">
        <f t="shared" si="33"/>
        <v>-0.22991182324967879</v>
      </c>
      <c r="R97" s="68">
        <f t="shared" si="34"/>
        <v>-0.23013625171779767</v>
      </c>
      <c r="S97" s="68">
        <f t="shared" si="35"/>
        <v>-0.22805312859900714</v>
      </c>
      <c r="T97" s="68">
        <f t="shared" si="36"/>
        <v>-0.22991182324967879</v>
      </c>
      <c r="U97" s="68">
        <f t="shared" si="37"/>
        <v>9.118232496787837E-4</v>
      </c>
      <c r="V97" s="32">
        <f t="shared" si="42"/>
        <v>3.9817609156278765E-3</v>
      </c>
      <c r="X97" s="56" t="s">
        <v>677</v>
      </c>
      <c r="Y97" s="56" t="s">
        <v>684</v>
      </c>
      <c r="Z97" s="56" t="s">
        <v>696</v>
      </c>
      <c r="AA97" s="68">
        <v>-0.22900000000000001</v>
      </c>
      <c r="AB97" s="68">
        <v>-0.22916</v>
      </c>
      <c r="AC97" s="68">
        <f t="shared" si="38"/>
        <v>1.5999999999999348E-4</v>
      </c>
      <c r="AD97" s="32">
        <f t="shared" si="39"/>
        <v>6.9868995633184927E-4</v>
      </c>
      <c r="AF97" s="77" t="s">
        <v>677</v>
      </c>
      <c r="AG97" s="77" t="s">
        <v>684</v>
      </c>
      <c r="AH97" s="77" t="s">
        <v>696</v>
      </c>
      <c r="AI97" s="68">
        <v>-0.22900000000000001</v>
      </c>
      <c r="AJ97" s="68">
        <v>-0.22916</v>
      </c>
      <c r="AK97" s="68">
        <f t="shared" si="40"/>
        <v>1.5999999999999348E-4</v>
      </c>
      <c r="AL97" s="32">
        <f t="shared" si="41"/>
        <v>6.9868995633184927E-4</v>
      </c>
    </row>
    <row r="98" spans="1:38" x14ac:dyDescent="0.2">
      <c r="A98" s="56" t="s">
        <v>677</v>
      </c>
      <c r="B98" s="56" t="s">
        <v>684</v>
      </c>
      <c r="C98" s="56" t="s">
        <v>697</v>
      </c>
      <c r="D98" s="57">
        <f t="shared" si="22"/>
        <v>7.6283333333333335E-4</v>
      </c>
      <c r="E98" s="58">
        <v>0.22885</v>
      </c>
      <c r="F98" s="58">
        <f t="shared" si="23"/>
        <v>0.2265615</v>
      </c>
      <c r="G98" s="58">
        <f t="shared" si="24"/>
        <v>0.22732433333333332</v>
      </c>
      <c r="H98" s="58">
        <f t="shared" si="25"/>
        <v>0.22808716666666667</v>
      </c>
      <c r="I98" s="58">
        <f t="shared" si="26"/>
        <v>0.22961283333333332</v>
      </c>
      <c r="J98" s="58">
        <f t="shared" si="27"/>
        <v>0.23037566666666667</v>
      </c>
      <c r="K98" s="58">
        <f t="shared" si="28"/>
        <v>0.2311385</v>
      </c>
      <c r="L98" s="62">
        <f t="shared" ca="1" si="29"/>
        <v>0.66820397023757405</v>
      </c>
      <c r="M98" s="61">
        <v>0.65937098431325492</v>
      </c>
      <c r="N98">
        <f t="shared" si="30"/>
        <v>1</v>
      </c>
      <c r="O98" s="68">
        <f t="shared" si="31"/>
        <v>0.24996291449263186</v>
      </c>
      <c r="P98" s="68">
        <f t="shared" si="32"/>
        <v>0.23089753102183203</v>
      </c>
      <c r="Q98" s="68">
        <f t="shared" si="33"/>
        <v>0.22920620714679255</v>
      </c>
      <c r="R98" s="68">
        <f t="shared" si="34"/>
        <v>0.22859163011430186</v>
      </c>
      <c r="S98" s="68">
        <f t="shared" si="35"/>
        <v>0.21907260990832783</v>
      </c>
      <c r="T98" s="68">
        <f t="shared" si="36"/>
        <v>0.22920620714679255</v>
      </c>
      <c r="U98" s="68">
        <f t="shared" si="37"/>
        <v>3.5620714679254761E-4</v>
      </c>
      <c r="V98" s="32">
        <f t="shared" si="42"/>
        <v>1.5565092715427032E-3</v>
      </c>
      <c r="X98" s="56" t="s">
        <v>677</v>
      </c>
      <c r="Y98" s="56" t="s">
        <v>684</v>
      </c>
      <c r="Z98" s="56" t="s">
        <v>697</v>
      </c>
      <c r="AA98" s="68">
        <v>0.22885</v>
      </c>
      <c r="AB98" s="68">
        <v>0.22756000000000001</v>
      </c>
      <c r="AC98" s="68">
        <f t="shared" si="38"/>
        <v>1.2899999999999856E-3</v>
      </c>
      <c r="AD98" s="32">
        <f t="shared" si="39"/>
        <v>5.6368800524360307E-3</v>
      </c>
      <c r="AF98" s="77" t="s">
        <v>677</v>
      </c>
      <c r="AG98" s="77" t="s">
        <v>684</v>
      </c>
      <c r="AH98" s="77" t="s">
        <v>697</v>
      </c>
      <c r="AI98" s="68">
        <v>0.22885</v>
      </c>
      <c r="AJ98" s="68">
        <v>0.22756000000000001</v>
      </c>
      <c r="AK98" s="68">
        <f t="shared" si="40"/>
        <v>1.2899999999999856E-3</v>
      </c>
      <c r="AL98" s="32">
        <f t="shared" si="41"/>
        <v>5.6368800524360307E-3</v>
      </c>
    </row>
    <row r="99" spans="1:38" x14ac:dyDescent="0.2">
      <c r="A99" s="56" t="s">
        <v>677</v>
      </c>
      <c r="B99" s="56" t="s">
        <v>690</v>
      </c>
      <c r="C99" s="56" t="s">
        <v>692</v>
      </c>
      <c r="D99" s="57">
        <f t="shared" si="22"/>
        <v>5.8177641733144322E-5</v>
      </c>
      <c r="E99" s="58">
        <v>-0.26354</v>
      </c>
      <c r="F99" s="58">
        <f t="shared" si="23"/>
        <v>-0.26371453292519942</v>
      </c>
      <c r="G99" s="58">
        <f t="shared" si="24"/>
        <v>-0.26365635528346626</v>
      </c>
      <c r="H99" s="58">
        <f t="shared" si="25"/>
        <v>-0.26359817764173316</v>
      </c>
      <c r="I99" s="58">
        <f t="shared" si="26"/>
        <v>-0.26348182235826684</v>
      </c>
      <c r="J99" s="58">
        <f t="shared" si="27"/>
        <v>-0.26342364471653373</v>
      </c>
      <c r="K99" s="58">
        <f t="shared" si="28"/>
        <v>-0.26336546707480057</v>
      </c>
      <c r="L99" s="62">
        <f t="shared" ca="1" si="29"/>
        <v>0.56994594539793952</v>
      </c>
      <c r="M99" s="61">
        <v>0.89376394047652319</v>
      </c>
      <c r="N99">
        <f t="shared" si="30"/>
        <v>1</v>
      </c>
      <c r="O99" s="68">
        <f t="shared" si="31"/>
        <v>-0.26129408823957145</v>
      </c>
      <c r="P99" s="68">
        <f t="shared" si="32"/>
        <v>-0.26328350297962894</v>
      </c>
      <c r="Q99" s="68">
        <f t="shared" si="33"/>
        <v>-0.26347287940973785</v>
      </c>
      <c r="R99" s="68">
        <f t="shared" si="34"/>
        <v>-0.26345936298863515</v>
      </c>
      <c r="S99" s="68">
        <f t="shared" si="35"/>
        <v>-0.26364994369921829</v>
      </c>
      <c r="T99" s="68">
        <f t="shared" si="36"/>
        <v>-0.26347287940973785</v>
      </c>
      <c r="U99" s="68">
        <f t="shared" si="37"/>
        <v>6.7120590262148561E-5</v>
      </c>
      <c r="V99" s="32">
        <f t="shared" si="42"/>
        <v>2.5468843538798119E-4</v>
      </c>
      <c r="X99" s="56" t="s">
        <v>677</v>
      </c>
      <c r="Y99" s="56" t="s">
        <v>690</v>
      </c>
      <c r="Z99" s="56" t="s">
        <v>692</v>
      </c>
      <c r="AA99" s="68">
        <v>-0.26354</v>
      </c>
      <c r="AB99" s="68">
        <v>-0.26352999999999999</v>
      </c>
      <c r="AC99" s="68">
        <f t="shared" si="38"/>
        <v>1.0000000000010001E-5</v>
      </c>
      <c r="AD99" s="32">
        <f t="shared" si="39"/>
        <v>3.7944903999430829E-5</v>
      </c>
      <c r="AF99" s="77" t="s">
        <v>677</v>
      </c>
      <c r="AG99" s="77" t="s">
        <v>690</v>
      </c>
      <c r="AH99" s="77" t="s">
        <v>692</v>
      </c>
      <c r="AI99" s="68">
        <v>-0.26354</v>
      </c>
      <c r="AJ99" s="68">
        <v>-0.26335999999999998</v>
      </c>
      <c r="AK99" s="68">
        <f t="shared" si="40"/>
        <v>1.8000000000001348E-4</v>
      </c>
      <c r="AL99" s="32">
        <f t="shared" si="41"/>
        <v>6.8300827198912299E-4</v>
      </c>
    </row>
    <row r="100" spans="1:38" x14ac:dyDescent="0.2">
      <c r="A100" s="56" t="s">
        <v>677</v>
      </c>
      <c r="B100" s="56" t="s">
        <v>690</v>
      </c>
      <c r="C100" s="56" t="s">
        <v>693</v>
      </c>
      <c r="D100" s="57">
        <f t="shared" si="22"/>
        <v>3.5033333333333336E-3</v>
      </c>
      <c r="E100" s="58">
        <v>1.0509999999999999</v>
      </c>
      <c r="F100" s="58">
        <f t="shared" si="23"/>
        <v>1.0404899999999999</v>
      </c>
      <c r="G100" s="58">
        <f t="shared" si="24"/>
        <v>1.0439933333333333</v>
      </c>
      <c r="H100" s="58">
        <f t="shared" si="25"/>
        <v>1.0474966666666665</v>
      </c>
      <c r="I100" s="58">
        <f t="shared" si="26"/>
        <v>1.0545033333333333</v>
      </c>
      <c r="J100" s="58">
        <f t="shared" si="27"/>
        <v>1.0580066666666665</v>
      </c>
      <c r="K100" s="58">
        <f t="shared" si="28"/>
        <v>1.06151</v>
      </c>
      <c r="L100" s="62">
        <f t="shared" ca="1" si="29"/>
        <v>0.28334536331828053</v>
      </c>
      <c r="M100" s="61">
        <v>0.86698641993423653</v>
      </c>
      <c r="N100">
        <f t="shared" si="30"/>
        <v>1</v>
      </c>
      <c r="O100" s="68">
        <f t="shared" si="31"/>
        <v>1.1818705559208857</v>
      </c>
      <c r="P100" s="68">
        <f t="shared" si="32"/>
        <v>1.0657554115121621</v>
      </c>
      <c r="Q100" s="68">
        <f t="shared" si="33"/>
        <v>1.0547669960674957</v>
      </c>
      <c r="R100" s="68">
        <f t="shared" si="34"/>
        <v>1.0551654973595999</v>
      </c>
      <c r="S100" s="68">
        <f t="shared" si="35"/>
        <v>1.0400059716162984</v>
      </c>
      <c r="T100" s="68">
        <f t="shared" si="36"/>
        <v>1.0547669960674957</v>
      </c>
      <c r="U100" s="68">
        <f t="shared" si="37"/>
        <v>3.7669960674957537E-3</v>
      </c>
      <c r="V100" s="32">
        <f t="shared" si="42"/>
        <v>3.5842017768751228E-3</v>
      </c>
      <c r="X100" s="56" t="s">
        <v>677</v>
      </c>
      <c r="Y100" s="56" t="s">
        <v>690</v>
      </c>
      <c r="Z100" s="56" t="s">
        <v>693</v>
      </c>
      <c r="AA100" s="68">
        <v>1.0509999999999999</v>
      </c>
      <c r="AB100" s="68">
        <v>1.0549500000000001</v>
      </c>
      <c r="AC100" s="68">
        <f t="shared" si="38"/>
        <v>3.9500000000001201E-3</v>
      </c>
      <c r="AD100" s="32">
        <f t="shared" si="39"/>
        <v>3.7583254043768986E-3</v>
      </c>
      <c r="AF100" s="77" t="s">
        <v>677</v>
      </c>
      <c r="AG100" s="77" t="s">
        <v>690</v>
      </c>
      <c r="AH100" s="77" t="s">
        <v>693</v>
      </c>
      <c r="AI100" s="68">
        <v>1.0509999999999999</v>
      </c>
      <c r="AJ100" s="68">
        <v>1.0439099999999999</v>
      </c>
      <c r="AK100" s="68">
        <f t="shared" si="40"/>
        <v>7.0900000000000407E-3</v>
      </c>
      <c r="AL100" s="32">
        <f t="shared" si="41"/>
        <v>6.7459562321598868E-3</v>
      </c>
    </row>
    <row r="101" spans="1:38" x14ac:dyDescent="0.2">
      <c r="A101" s="56" t="s">
        <v>690</v>
      </c>
      <c r="B101" s="56" t="s">
        <v>684</v>
      </c>
      <c r="C101" s="56" t="s">
        <v>694</v>
      </c>
      <c r="D101" s="57">
        <f t="shared" si="22"/>
        <v>-1.261E-4</v>
      </c>
      <c r="E101" s="58">
        <v>-3.7830000000000003E-2</v>
      </c>
      <c r="F101" s="58">
        <f t="shared" si="23"/>
        <v>-3.7451700000000004E-2</v>
      </c>
      <c r="G101" s="58">
        <f t="shared" si="24"/>
        <v>-3.7577800000000001E-2</v>
      </c>
      <c r="H101" s="58">
        <f t="shared" si="25"/>
        <v>-3.7703900000000005E-2</v>
      </c>
      <c r="I101" s="58">
        <f t="shared" si="26"/>
        <v>-3.79561E-2</v>
      </c>
      <c r="J101" s="58">
        <f t="shared" si="27"/>
        <v>-3.8082200000000004E-2</v>
      </c>
      <c r="K101" s="58">
        <f t="shared" si="28"/>
        <v>-3.8208300000000001E-2</v>
      </c>
      <c r="L101" s="62">
        <f t="shared" ca="1" si="29"/>
        <v>0.2119737966212798</v>
      </c>
      <c r="M101" s="61">
        <v>0.88495717413695729</v>
      </c>
      <c r="N101">
        <f t="shared" si="30"/>
        <v>1</v>
      </c>
      <c r="O101" s="68">
        <f t="shared" si="31"/>
        <v>-4.2646239144926219E-2</v>
      </c>
      <c r="P101" s="68">
        <f t="shared" si="32"/>
        <v>-3.8377785427951977E-2</v>
      </c>
      <c r="Q101" s="68">
        <f t="shared" si="33"/>
        <v>-3.7972230001929883E-2</v>
      </c>
      <c r="R101" s="68">
        <f t="shared" si="34"/>
        <v>-3.7996608974677486E-2</v>
      </c>
      <c r="S101" s="68">
        <f t="shared" si="35"/>
        <v>-3.7539923993411224E-2</v>
      </c>
      <c r="T101" s="68">
        <f t="shared" si="36"/>
        <v>-3.7972230001929883E-2</v>
      </c>
      <c r="U101" s="68">
        <f t="shared" si="37"/>
        <v>1.4223000192988E-4</v>
      </c>
      <c r="V101" s="32">
        <f t="shared" si="42"/>
        <v>3.7597145633063702E-3</v>
      </c>
      <c r="X101" s="56" t="s">
        <v>690</v>
      </c>
      <c r="Y101" s="56" t="s">
        <v>687</v>
      </c>
      <c r="Z101" s="56" t="s">
        <v>694</v>
      </c>
      <c r="AA101" s="68">
        <v>-3.1119999999999998E-2</v>
      </c>
      <c r="AB101" s="68">
        <v>-3.099E-2</v>
      </c>
      <c r="AC101" s="68">
        <f t="shared" si="38"/>
        <v>1.2999999999999817E-4</v>
      </c>
      <c r="AD101" s="32">
        <f t="shared" si="39"/>
        <v>4.1773778920307899E-3</v>
      </c>
      <c r="AF101" s="77" t="s">
        <v>690</v>
      </c>
      <c r="AG101" s="77" t="s">
        <v>684</v>
      </c>
      <c r="AH101" s="77" t="s">
        <v>694</v>
      </c>
      <c r="AI101" s="68">
        <v>-3.7830000000000003E-2</v>
      </c>
      <c r="AJ101" s="68">
        <v>-3.7569999999999999E-2</v>
      </c>
      <c r="AK101" s="68">
        <f t="shared" si="40"/>
        <v>2.6000000000000328E-4</v>
      </c>
      <c r="AL101" s="32">
        <f t="shared" si="41"/>
        <v>6.8728522336770626E-3</v>
      </c>
    </row>
    <row r="102" spans="1:38" x14ac:dyDescent="0.2">
      <c r="A102" s="56" t="s">
        <v>690</v>
      </c>
      <c r="B102" s="56" t="s">
        <v>687</v>
      </c>
      <c r="C102" s="56" t="s">
        <v>694</v>
      </c>
      <c r="D102" s="57">
        <f t="shared" si="22"/>
        <v>-1.0369999999999999E-4</v>
      </c>
      <c r="E102" s="58">
        <v>-3.1109999999999999E-2</v>
      </c>
      <c r="F102" s="58">
        <f t="shared" si="23"/>
        <v>-3.0798899999999997E-2</v>
      </c>
      <c r="G102" s="58">
        <f t="shared" si="24"/>
        <v>-3.0902599999999999E-2</v>
      </c>
      <c r="H102" s="58">
        <f t="shared" si="25"/>
        <v>-3.1006299999999997E-2</v>
      </c>
      <c r="I102" s="58">
        <f t="shared" si="26"/>
        <v>-3.12137E-2</v>
      </c>
      <c r="J102" s="58">
        <f t="shared" si="27"/>
        <v>-3.1317400000000002E-2</v>
      </c>
      <c r="K102" s="58">
        <f t="shared" si="28"/>
        <v>-3.14211E-2</v>
      </c>
      <c r="L102" s="62">
        <f t="shared" ca="1" si="29"/>
        <v>0.60278329537840725</v>
      </c>
      <c r="M102" s="61">
        <v>0.37573419905756378</v>
      </c>
      <c r="N102">
        <f t="shared" si="30"/>
        <v>1</v>
      </c>
      <c r="O102" s="68">
        <f t="shared" si="31"/>
        <v>-3.2608859973998594E-2</v>
      </c>
      <c r="P102" s="68">
        <f t="shared" si="32"/>
        <v>-3.1171910349096898E-2</v>
      </c>
      <c r="Q102" s="68">
        <f t="shared" si="33"/>
        <v>-3.1072243294586195E-2</v>
      </c>
      <c r="R102" s="68">
        <f t="shared" si="34"/>
        <v>-3.085844485976651E-2</v>
      </c>
      <c r="S102" s="68">
        <f t="shared" si="35"/>
        <v>-2.8409614286352948E-2</v>
      </c>
      <c r="T102" s="68">
        <f t="shared" si="36"/>
        <v>-3.1072243294586195E-2</v>
      </c>
      <c r="U102" s="68">
        <f t="shared" si="37"/>
        <v>3.775670541380366E-5</v>
      </c>
      <c r="V102" s="32">
        <f t="shared" si="42"/>
        <v>1.2136517330055821E-3</v>
      </c>
      <c r="X102" s="56" t="s">
        <v>690</v>
      </c>
      <c r="Y102" s="56" t="s">
        <v>684</v>
      </c>
      <c r="Z102" s="56" t="s">
        <v>694</v>
      </c>
      <c r="AA102" s="68">
        <v>-3.7839999999999999E-2</v>
      </c>
      <c r="AB102" s="68">
        <v>-3.7780000000000001E-2</v>
      </c>
      <c r="AC102" s="68">
        <f t="shared" si="38"/>
        <v>5.9999999999997555E-5</v>
      </c>
      <c r="AD102" s="32">
        <f t="shared" si="39"/>
        <v>1.58562367864687E-3</v>
      </c>
      <c r="AF102" s="77" t="s">
        <v>690</v>
      </c>
      <c r="AG102" s="77" t="s">
        <v>687</v>
      </c>
      <c r="AH102" s="77" t="s">
        <v>694</v>
      </c>
      <c r="AI102" s="68">
        <v>-3.1109999999999999E-2</v>
      </c>
      <c r="AJ102" s="68">
        <v>-3.1280000000000002E-2</v>
      </c>
      <c r="AK102" s="68">
        <f t="shared" si="40"/>
        <v>1.7000000000000348E-4</v>
      </c>
      <c r="AL102" s="32">
        <f t="shared" si="41"/>
        <v>5.4644808743170518E-3</v>
      </c>
    </row>
    <row r="103" spans="1:38" x14ac:dyDescent="0.2">
      <c r="A103" s="56" t="s">
        <v>690</v>
      </c>
      <c r="B103" s="56" t="s">
        <v>687</v>
      </c>
      <c r="C103" s="56" t="s">
        <v>695</v>
      </c>
      <c r="D103" s="57">
        <f t="shared" si="22"/>
        <v>8.1799999999999996E-5</v>
      </c>
      <c r="E103" s="58">
        <v>2.4539999999999999E-2</v>
      </c>
      <c r="F103" s="58">
        <f t="shared" si="23"/>
        <v>2.42946E-2</v>
      </c>
      <c r="G103" s="58">
        <f t="shared" si="24"/>
        <v>2.4376399999999999E-2</v>
      </c>
      <c r="H103" s="58">
        <f t="shared" si="25"/>
        <v>2.4458199999999999E-2</v>
      </c>
      <c r="I103" s="58">
        <f t="shared" si="26"/>
        <v>2.4621799999999999E-2</v>
      </c>
      <c r="J103" s="58">
        <f t="shared" si="27"/>
        <v>2.4703599999999999E-2</v>
      </c>
      <c r="K103" s="58">
        <f t="shared" si="28"/>
        <v>2.4785399999999999E-2</v>
      </c>
      <c r="L103" s="62">
        <f t="shared" ca="1" si="29"/>
        <v>0.63558197631672109</v>
      </c>
      <c r="M103" s="61">
        <v>0.2968959443338639</v>
      </c>
      <c r="N103">
        <f t="shared" si="30"/>
        <v>1</v>
      </c>
      <c r="O103" s="68">
        <f t="shared" si="31"/>
        <v>2.542167031452261E-2</v>
      </c>
      <c r="P103" s="68">
        <f t="shared" si="32"/>
        <v>2.4541381959135466E-2</v>
      </c>
      <c r="Q103" s="68">
        <f t="shared" si="33"/>
        <v>2.4491321676667184E-2</v>
      </c>
      <c r="R103" s="68">
        <f t="shared" si="34"/>
        <v>2.4294116028303975E-2</v>
      </c>
      <c r="S103" s="68">
        <f t="shared" si="35"/>
        <v>2.2109247004499316E-2</v>
      </c>
      <c r="T103" s="68">
        <f t="shared" si="36"/>
        <v>2.4491321676667184E-2</v>
      </c>
      <c r="U103" s="68">
        <f t="shared" si="37"/>
        <v>4.8678323332815299E-5</v>
      </c>
      <c r="V103" s="32">
        <f t="shared" si="42"/>
        <v>1.9836317576534352E-3</v>
      </c>
      <c r="X103" s="56" t="s">
        <v>690</v>
      </c>
      <c r="Y103" s="56" t="s">
        <v>687</v>
      </c>
      <c r="Z103" s="56" t="s">
        <v>695</v>
      </c>
      <c r="AA103" s="68">
        <v>2.4549999999999999E-2</v>
      </c>
      <c r="AB103" s="68">
        <v>2.4490000000000001E-2</v>
      </c>
      <c r="AC103" s="68">
        <f t="shared" si="38"/>
        <v>5.9999999999997555E-5</v>
      </c>
      <c r="AD103" s="32">
        <f t="shared" si="39"/>
        <v>2.4439918533603893E-3</v>
      </c>
      <c r="AF103" s="77" t="s">
        <v>690</v>
      </c>
      <c r="AG103" s="77" t="s">
        <v>687</v>
      </c>
      <c r="AH103" s="77" t="s">
        <v>695</v>
      </c>
      <c r="AI103" s="68">
        <v>2.4539999999999999E-2</v>
      </c>
      <c r="AJ103" s="68">
        <v>2.469E-2</v>
      </c>
      <c r="AK103" s="68">
        <f t="shared" si="40"/>
        <v>1.5000000000000083E-4</v>
      </c>
      <c r="AL103" s="32">
        <f t="shared" si="41"/>
        <v>6.112469437652846E-3</v>
      </c>
    </row>
    <row r="104" spans="1:38" x14ac:dyDescent="0.2">
      <c r="A104" s="56" t="s">
        <v>690</v>
      </c>
      <c r="B104" s="56" t="s">
        <v>684</v>
      </c>
      <c r="C104" s="56" t="s">
        <v>695</v>
      </c>
      <c r="D104" s="57">
        <f t="shared" si="22"/>
        <v>1.7306666666666668E-4</v>
      </c>
      <c r="E104" s="58">
        <v>5.1920000000000001E-2</v>
      </c>
      <c r="F104" s="58">
        <f t="shared" si="23"/>
        <v>5.1400800000000003E-2</v>
      </c>
      <c r="G104" s="58">
        <f t="shared" si="24"/>
        <v>5.1573866666666669E-2</v>
      </c>
      <c r="H104" s="58">
        <f t="shared" si="25"/>
        <v>5.1746933333333335E-2</v>
      </c>
      <c r="I104" s="58">
        <f t="shared" si="26"/>
        <v>5.2093066666666667E-2</v>
      </c>
      <c r="J104" s="58">
        <f t="shared" si="27"/>
        <v>5.2266133333333333E-2</v>
      </c>
      <c r="K104" s="58">
        <f t="shared" si="28"/>
        <v>5.2439199999999998E-2</v>
      </c>
      <c r="L104" s="62">
        <f t="shared" ca="1" si="29"/>
        <v>0.60284667158944083</v>
      </c>
      <c r="M104" s="61">
        <v>2.6396302877398359E-2</v>
      </c>
      <c r="N104">
        <f t="shared" si="30"/>
        <v>-2</v>
      </c>
      <c r="O104" s="68">
        <f t="shared" si="31"/>
        <v>5.16028829907373E-2</v>
      </c>
      <c r="P104" s="68">
        <f t="shared" si="32"/>
        <v>5.157844650589636E-2</v>
      </c>
      <c r="Q104" s="68">
        <f t="shared" si="33"/>
        <v>5.167984467277463E-2</v>
      </c>
      <c r="R104" s="68">
        <f t="shared" si="34"/>
        <v>5.1055298701137966E-2</v>
      </c>
      <c r="S104" s="68">
        <f t="shared" si="35"/>
        <v>4.4594691537745909E-2</v>
      </c>
      <c r="T104" s="68">
        <f t="shared" si="36"/>
        <v>5.157844650589636E-2</v>
      </c>
      <c r="U104" s="68">
        <f t="shared" si="37"/>
        <v>3.4155349410364133E-4</v>
      </c>
      <c r="V104" s="32">
        <f t="shared" si="42"/>
        <v>6.5784571283444013E-3</v>
      </c>
      <c r="X104" s="56" t="s">
        <v>690</v>
      </c>
      <c r="Y104" s="56" t="s">
        <v>684</v>
      </c>
      <c r="Z104" s="56" t="s">
        <v>695</v>
      </c>
      <c r="AA104" s="68">
        <v>5.1929999999999997E-2</v>
      </c>
      <c r="AB104" s="68">
        <v>5.1950000000000003E-2</v>
      </c>
      <c r="AC104" s="68">
        <f t="shared" si="38"/>
        <v>2.0000000000006124E-5</v>
      </c>
      <c r="AD104" s="32">
        <f t="shared" si="39"/>
        <v>3.851338340074355E-4</v>
      </c>
      <c r="AF104" s="77" t="s">
        <v>690</v>
      </c>
      <c r="AG104" s="77" t="s">
        <v>684</v>
      </c>
      <c r="AH104" s="77" t="s">
        <v>695</v>
      </c>
      <c r="AI104" s="68">
        <v>5.1920000000000001E-2</v>
      </c>
      <c r="AJ104" s="68">
        <v>5.1659999999999998E-2</v>
      </c>
      <c r="AK104" s="68">
        <f t="shared" si="40"/>
        <v>2.6000000000000328E-4</v>
      </c>
      <c r="AL104" s="32">
        <f t="shared" si="41"/>
        <v>5.0077041602465963E-3</v>
      </c>
    </row>
    <row r="105" spans="1:38" x14ac:dyDescent="0.2">
      <c r="A105" s="56" t="s">
        <v>677</v>
      </c>
      <c r="B105" s="56" t="s">
        <v>690</v>
      </c>
      <c r="C105" s="56" t="s">
        <v>696</v>
      </c>
      <c r="D105" s="57">
        <f t="shared" si="22"/>
        <v>-2.2980000000000003E-4</v>
      </c>
      <c r="E105" s="58">
        <v>-6.8940000000000001E-2</v>
      </c>
      <c r="F105" s="58">
        <f t="shared" si="23"/>
        <v>-6.8250599999999995E-2</v>
      </c>
      <c r="G105" s="58">
        <f t="shared" si="24"/>
        <v>-6.8480399999999997E-2</v>
      </c>
      <c r="H105" s="58">
        <f t="shared" si="25"/>
        <v>-6.8710199999999999E-2</v>
      </c>
      <c r="I105" s="58">
        <f t="shared" si="26"/>
        <v>-6.9169800000000004E-2</v>
      </c>
      <c r="J105" s="58">
        <f t="shared" si="27"/>
        <v>-6.9399600000000006E-2</v>
      </c>
      <c r="K105" s="58">
        <f t="shared" si="28"/>
        <v>-6.9629400000000008E-2</v>
      </c>
      <c r="L105" s="62">
        <f t="shared" ca="1" si="29"/>
        <v>3.486926985878458E-2</v>
      </c>
      <c r="M105" s="61">
        <v>0.44941755892928165</v>
      </c>
      <c r="N105">
        <f t="shared" si="30"/>
        <v>1</v>
      </c>
      <c r="O105" s="68">
        <f t="shared" si="31"/>
        <v>-7.3050876225731906E-2</v>
      </c>
      <c r="P105" s="68">
        <f t="shared" si="32"/>
        <v>-6.9201788631655256E-2</v>
      </c>
      <c r="Q105" s="68">
        <f t="shared" si="33"/>
        <v>-6.8905942440790943E-2</v>
      </c>
      <c r="R105" s="68">
        <f t="shared" si="34"/>
        <v>-6.8507146689050391E-2</v>
      </c>
      <c r="S105" s="68">
        <f t="shared" si="35"/>
        <v>-6.3745315386571022E-2</v>
      </c>
      <c r="T105" s="68">
        <f t="shared" si="36"/>
        <v>-6.8905942440790943E-2</v>
      </c>
      <c r="U105" s="68">
        <f t="shared" si="37"/>
        <v>3.4057559209058064E-5</v>
      </c>
      <c r="V105" s="32">
        <f t="shared" si="42"/>
        <v>4.9401739496747986E-4</v>
      </c>
      <c r="X105" s="56" t="s">
        <v>677</v>
      </c>
      <c r="Y105" s="56" t="s">
        <v>690</v>
      </c>
      <c r="Z105" s="56" t="s">
        <v>696</v>
      </c>
      <c r="AA105" s="68">
        <v>-6.8959999999999994E-2</v>
      </c>
      <c r="AB105" s="68">
        <v>-6.9019999999999998E-2</v>
      </c>
      <c r="AC105" s="68">
        <f t="shared" si="38"/>
        <v>6.0000000000004494E-5</v>
      </c>
      <c r="AD105" s="32">
        <f t="shared" si="39"/>
        <v>8.7006960556851071E-4</v>
      </c>
      <c r="AF105" s="77" t="s">
        <v>677</v>
      </c>
      <c r="AG105" s="77" t="s">
        <v>690</v>
      </c>
      <c r="AH105" s="77" t="s">
        <v>696</v>
      </c>
      <c r="AI105" s="68">
        <v>-6.8940000000000001E-2</v>
      </c>
      <c r="AJ105" s="68">
        <v>-6.855E-2</v>
      </c>
      <c r="AK105" s="68">
        <f t="shared" si="40"/>
        <v>3.9000000000000146E-4</v>
      </c>
      <c r="AL105" s="32">
        <f t="shared" si="41"/>
        <v>5.6570931244560698E-3</v>
      </c>
    </row>
    <row r="106" spans="1:38" x14ac:dyDescent="0.2">
      <c r="A106" s="56" t="s">
        <v>677</v>
      </c>
      <c r="B106" s="56" t="s">
        <v>690</v>
      </c>
      <c r="C106" s="56" t="s">
        <v>697</v>
      </c>
      <c r="D106" s="57">
        <f t="shared" si="22"/>
        <v>2.5490000000000002E-4</v>
      </c>
      <c r="E106" s="58">
        <v>7.6469999999999996E-2</v>
      </c>
      <c r="F106" s="58">
        <f t="shared" si="23"/>
        <v>7.5705300000000003E-2</v>
      </c>
      <c r="G106" s="58">
        <f t="shared" si="24"/>
        <v>7.5960199999999992E-2</v>
      </c>
      <c r="H106" s="58">
        <f t="shared" si="25"/>
        <v>7.6215099999999994E-2</v>
      </c>
      <c r="I106" s="58">
        <f t="shared" si="26"/>
        <v>7.6724899999999999E-2</v>
      </c>
      <c r="J106" s="58">
        <f t="shared" si="27"/>
        <v>7.6979800000000001E-2</v>
      </c>
      <c r="K106" s="58">
        <f t="shared" si="28"/>
        <v>7.7234699999999989E-2</v>
      </c>
      <c r="L106" s="62">
        <f t="shared" ca="1" si="29"/>
        <v>0.68883748337479722</v>
      </c>
      <c r="M106" s="61">
        <v>0.94117324447504913</v>
      </c>
      <c r="N106">
        <f t="shared" si="30"/>
        <v>1</v>
      </c>
      <c r="O106" s="68">
        <f t="shared" si="31"/>
        <v>8.6873642425019978E-2</v>
      </c>
      <c r="P106" s="68">
        <f t="shared" si="32"/>
        <v>7.7682741133308988E-2</v>
      </c>
      <c r="Q106" s="68">
        <f t="shared" si="33"/>
        <v>7.6799490360435652E-2</v>
      </c>
      <c r="R106" s="68">
        <f t="shared" si="34"/>
        <v>7.6912226637356071E-2</v>
      </c>
      <c r="S106" s="68">
        <f t="shared" si="35"/>
        <v>7.6551677856255967E-2</v>
      </c>
      <c r="T106" s="68">
        <f t="shared" si="36"/>
        <v>7.6799490360435652E-2</v>
      </c>
      <c r="U106" s="68">
        <f t="shared" si="37"/>
        <v>3.2949036043565527E-4</v>
      </c>
      <c r="V106" s="32">
        <f t="shared" si="42"/>
        <v>4.3087532422604324E-3</v>
      </c>
      <c r="X106" s="56" t="s">
        <v>677</v>
      </c>
      <c r="Y106" s="56" t="s">
        <v>690</v>
      </c>
      <c r="Z106" s="56" t="s">
        <v>697</v>
      </c>
      <c r="AA106" s="68">
        <v>7.6469999999999996E-2</v>
      </c>
      <c r="AB106" s="68">
        <v>7.6799999999999993E-2</v>
      </c>
      <c r="AC106" s="68">
        <f t="shared" si="38"/>
        <v>3.2999999999999696E-4</v>
      </c>
      <c r="AD106" s="32">
        <f t="shared" si="39"/>
        <v>4.3154178109061983E-3</v>
      </c>
      <c r="AF106" s="77" t="s">
        <v>677</v>
      </c>
      <c r="AG106" s="77" t="s">
        <v>690</v>
      </c>
      <c r="AH106" s="77" t="s">
        <v>697</v>
      </c>
      <c r="AI106" s="68">
        <v>7.6469999999999996E-2</v>
      </c>
      <c r="AJ106" s="68">
        <v>7.6740000000000003E-2</v>
      </c>
      <c r="AK106" s="68">
        <f t="shared" si="40"/>
        <v>2.7000000000000635E-4</v>
      </c>
      <c r="AL106" s="32">
        <f t="shared" si="41"/>
        <v>3.5307963907415503E-3</v>
      </c>
    </row>
    <row r="107" spans="1:38" x14ac:dyDescent="0.2">
      <c r="A107" s="56" t="s">
        <v>677</v>
      </c>
      <c r="B107" s="56" t="s">
        <v>687</v>
      </c>
      <c r="C107" s="56" t="s">
        <v>692</v>
      </c>
      <c r="D107" s="57">
        <f t="shared" si="22"/>
        <v>5.8177641733144322E-5</v>
      </c>
      <c r="E107" s="58">
        <v>-0.25813000000000003</v>
      </c>
      <c r="F107" s="58">
        <f t="shared" si="23"/>
        <v>-0.25830453292519945</v>
      </c>
      <c r="G107" s="58">
        <f t="shared" si="24"/>
        <v>-0.25824635528346629</v>
      </c>
      <c r="H107" s="58">
        <f t="shared" si="25"/>
        <v>-0.25818817764173319</v>
      </c>
      <c r="I107" s="58">
        <f t="shared" si="26"/>
        <v>-0.25807182235826687</v>
      </c>
      <c r="J107" s="58">
        <f t="shared" si="27"/>
        <v>-0.25801364471653376</v>
      </c>
      <c r="K107" s="58">
        <f t="shared" si="28"/>
        <v>-0.2579554670748006</v>
      </c>
      <c r="L107" s="62">
        <f t="shared" ca="1" si="29"/>
        <v>0.57720410204366046</v>
      </c>
      <c r="M107" s="61">
        <v>0.47376098945751632</v>
      </c>
      <c r="N107">
        <f t="shared" si="30"/>
        <v>1</v>
      </c>
      <c r="O107" s="68">
        <f t="shared" si="31"/>
        <v>-0.25702323887879075</v>
      </c>
      <c r="P107" s="68">
        <f t="shared" si="32"/>
        <v>-0.25805330269420751</v>
      </c>
      <c r="Q107" s="68">
        <f t="shared" si="33"/>
        <v>-0.25813447267434741</v>
      </c>
      <c r="R107" s="68">
        <f t="shared" si="34"/>
        <v>-0.25822916270321372</v>
      </c>
      <c r="S107" s="68">
        <f t="shared" si="35"/>
        <v>-0.25937909433843759</v>
      </c>
      <c r="T107" s="68">
        <f t="shared" si="36"/>
        <v>-0.25813447267434741</v>
      </c>
      <c r="U107" s="68">
        <f t="shared" si="37"/>
        <v>4.4726743473888497E-6</v>
      </c>
      <c r="V107" s="32">
        <f t="shared" si="42"/>
        <v>1.7327216314991861E-5</v>
      </c>
      <c r="X107" s="56" t="s">
        <v>677</v>
      </c>
      <c r="Y107" s="56" t="s">
        <v>687</v>
      </c>
      <c r="Z107" s="56" t="s">
        <v>692</v>
      </c>
      <c r="AA107" s="68">
        <v>-0.25813000000000003</v>
      </c>
      <c r="AB107" s="68">
        <v>-0.25830999999999998</v>
      </c>
      <c r="AC107" s="68">
        <f t="shared" si="38"/>
        <v>1.7999999999995797E-4</v>
      </c>
      <c r="AD107" s="32">
        <f t="shared" si="39"/>
        <v>6.973230542748148E-4</v>
      </c>
      <c r="AF107" s="77" t="s">
        <v>677</v>
      </c>
      <c r="AG107" s="77" t="s">
        <v>687</v>
      </c>
      <c r="AH107" s="77" t="s">
        <v>692</v>
      </c>
      <c r="AI107" s="68">
        <v>-0.25813000000000003</v>
      </c>
      <c r="AJ107" s="68">
        <v>-0.25821</v>
      </c>
      <c r="AK107" s="68">
        <f t="shared" si="40"/>
        <v>7.9999999999968985E-5</v>
      </c>
      <c r="AL107" s="32">
        <f t="shared" si="41"/>
        <v>3.0992135745542545E-4</v>
      </c>
    </row>
    <row r="108" spans="1:38" x14ac:dyDescent="0.2">
      <c r="A108" s="56" t="s">
        <v>677</v>
      </c>
      <c r="B108" s="56" t="s">
        <v>687</v>
      </c>
      <c r="C108" s="56" t="s">
        <v>693</v>
      </c>
      <c r="D108" s="57">
        <f t="shared" si="22"/>
        <v>3.5233333333333332E-3</v>
      </c>
      <c r="E108" s="58">
        <v>1.0569999999999999</v>
      </c>
      <c r="F108" s="58">
        <f t="shared" si="23"/>
        <v>1.04643</v>
      </c>
      <c r="G108" s="58">
        <f t="shared" si="24"/>
        <v>1.0499533333333333</v>
      </c>
      <c r="H108" s="58">
        <f t="shared" si="25"/>
        <v>1.0534766666666666</v>
      </c>
      <c r="I108" s="58">
        <f t="shared" si="26"/>
        <v>1.0605233333333333</v>
      </c>
      <c r="J108" s="58">
        <f t="shared" si="27"/>
        <v>1.0640466666666666</v>
      </c>
      <c r="K108" s="58">
        <f t="shared" si="28"/>
        <v>1.0675699999999999</v>
      </c>
      <c r="L108" s="62">
        <f t="shared" ca="1" si="29"/>
        <v>0.90244411190215379</v>
      </c>
      <c r="M108" s="61">
        <v>1.8004462267816379E-2</v>
      </c>
      <c r="N108">
        <f t="shared" si="30"/>
        <v>-3</v>
      </c>
      <c r="O108" s="68">
        <f t="shared" si="31"/>
        <v>1.0491656280679225</v>
      </c>
      <c r="P108" s="68">
        <f t="shared" si="32"/>
        <v>1.0498290045773138</v>
      </c>
      <c r="Q108" s="68">
        <f t="shared" si="33"/>
        <v>1.0520242281142405</v>
      </c>
      <c r="R108" s="68">
        <f t="shared" si="34"/>
        <v>1.0391786342069433</v>
      </c>
      <c r="S108" s="68">
        <f t="shared" si="35"/>
        <v>0.90649116031345578</v>
      </c>
      <c r="T108" s="68">
        <f t="shared" si="36"/>
        <v>1.0491656280679225</v>
      </c>
      <c r="U108" s="68">
        <f t="shared" si="37"/>
        <v>7.8343719320774774E-3</v>
      </c>
      <c r="V108" s="32">
        <f t="shared" si="42"/>
        <v>7.4118939754753812E-3</v>
      </c>
      <c r="X108" s="56" t="s">
        <v>677</v>
      </c>
      <c r="Y108" s="56" t="s">
        <v>687</v>
      </c>
      <c r="Z108" s="56" t="s">
        <v>693</v>
      </c>
      <c r="AA108" s="68">
        <v>1.0569999999999999</v>
      </c>
      <c r="AB108" s="68">
        <v>1.05755</v>
      </c>
      <c r="AC108" s="68">
        <f t="shared" si="38"/>
        <v>5.5000000000005045E-4</v>
      </c>
      <c r="AD108" s="32">
        <f t="shared" si="39"/>
        <v>5.2034058656579983E-4</v>
      </c>
      <c r="AF108" s="77" t="s">
        <v>677</v>
      </c>
      <c r="AG108" s="77" t="s">
        <v>687</v>
      </c>
      <c r="AH108" s="77" t="s">
        <v>693</v>
      </c>
      <c r="AI108" s="68">
        <v>1.0569999999999999</v>
      </c>
      <c r="AJ108" s="68">
        <v>1.05562</v>
      </c>
      <c r="AK108" s="68">
        <f t="shared" si="40"/>
        <v>1.3799999999999368E-3</v>
      </c>
      <c r="AL108" s="32">
        <f t="shared" si="41"/>
        <v>1.3055818353831003E-3</v>
      </c>
    </row>
    <row r="109" spans="1:38" x14ac:dyDescent="0.2">
      <c r="A109" s="56" t="s">
        <v>687</v>
      </c>
      <c r="B109" s="56" t="s">
        <v>685</v>
      </c>
      <c r="C109" s="56" t="s">
        <v>694</v>
      </c>
      <c r="D109" s="57">
        <f t="shared" si="22"/>
        <v>-1.9463333333333331E-4</v>
      </c>
      <c r="E109" s="58">
        <v>-5.8389999999999997E-2</v>
      </c>
      <c r="F109" s="58">
        <f t="shared" si="23"/>
        <v>-5.7806099999999999E-2</v>
      </c>
      <c r="G109" s="58">
        <f t="shared" si="24"/>
        <v>-5.8000733333333332E-2</v>
      </c>
      <c r="H109" s="58">
        <f t="shared" si="25"/>
        <v>-5.8195366666666665E-2</v>
      </c>
      <c r="I109" s="58">
        <f t="shared" si="26"/>
        <v>-5.858463333333333E-2</v>
      </c>
      <c r="J109" s="58">
        <f t="shared" si="27"/>
        <v>-5.8779266666666663E-2</v>
      </c>
      <c r="K109" s="58">
        <f t="shared" si="28"/>
        <v>-5.8973899999999996E-2</v>
      </c>
      <c r="L109" s="62">
        <f t="shared" ca="1" si="29"/>
        <v>4.3316645256363251E-2</v>
      </c>
      <c r="M109" s="61">
        <v>3.3150932224658536E-2</v>
      </c>
      <c r="N109">
        <f t="shared" si="30"/>
        <v>-2</v>
      </c>
      <c r="O109" s="68">
        <f t="shared" si="31"/>
        <v>-5.809465577818148E-2</v>
      </c>
      <c r="P109" s="68">
        <f t="shared" si="32"/>
        <v>-5.8015557736880004E-2</v>
      </c>
      <c r="Q109" s="68">
        <f t="shared" si="33"/>
        <v>-5.812376973271411E-2</v>
      </c>
      <c r="R109" s="68">
        <f t="shared" si="34"/>
        <v>-5.742721797725283E-2</v>
      </c>
      <c r="S109" s="68">
        <f t="shared" si="35"/>
        <v>-5.0213140005065757E-2</v>
      </c>
      <c r="T109" s="68">
        <f t="shared" si="36"/>
        <v>-5.8015557736880004E-2</v>
      </c>
      <c r="U109" s="68">
        <f t="shared" si="37"/>
        <v>3.7444226311999368E-4</v>
      </c>
      <c r="V109" s="32">
        <f t="shared" si="42"/>
        <v>6.4127806665523835E-3</v>
      </c>
      <c r="X109" s="56" t="s">
        <v>687</v>
      </c>
      <c r="Y109" s="56" t="s">
        <v>685</v>
      </c>
      <c r="Z109" s="56" t="s">
        <v>694</v>
      </c>
      <c r="AA109" s="68">
        <v>-5.8389999999999997E-2</v>
      </c>
      <c r="AB109" s="68">
        <v>-5.8500000000000003E-2</v>
      </c>
      <c r="AC109" s="68">
        <f t="shared" si="38"/>
        <v>1.1000000000000593E-4</v>
      </c>
      <c r="AD109" s="32">
        <f t="shared" si="39"/>
        <v>1.8838842267512577E-3</v>
      </c>
      <c r="AF109" s="77" t="s">
        <v>687</v>
      </c>
      <c r="AG109" s="77" t="s">
        <v>685</v>
      </c>
      <c r="AH109" s="77" t="s">
        <v>694</v>
      </c>
      <c r="AI109" s="68">
        <v>-5.8389999999999997E-2</v>
      </c>
      <c r="AJ109" s="68">
        <v>-5.8909999999999997E-2</v>
      </c>
      <c r="AK109" s="68">
        <f t="shared" si="40"/>
        <v>5.1999999999999963E-4</v>
      </c>
      <c r="AL109" s="32">
        <f t="shared" si="41"/>
        <v>8.9056345264600049E-3</v>
      </c>
    </row>
    <row r="110" spans="1:38" x14ac:dyDescent="0.2">
      <c r="A110" s="56" t="s">
        <v>687</v>
      </c>
      <c r="B110" s="56" t="s">
        <v>690</v>
      </c>
      <c r="C110" s="56" t="s">
        <v>694</v>
      </c>
      <c r="D110" s="57">
        <f t="shared" si="22"/>
        <v>1.0369999999999999E-4</v>
      </c>
      <c r="E110" s="58">
        <v>3.1109999999999999E-2</v>
      </c>
      <c r="F110" s="58">
        <f t="shared" si="23"/>
        <v>3.0798899999999997E-2</v>
      </c>
      <c r="G110" s="58">
        <f t="shared" si="24"/>
        <v>3.0902599999999999E-2</v>
      </c>
      <c r="H110" s="58">
        <f t="shared" si="25"/>
        <v>3.1006299999999997E-2</v>
      </c>
      <c r="I110" s="58">
        <f t="shared" si="26"/>
        <v>3.12137E-2</v>
      </c>
      <c r="J110" s="58">
        <f t="shared" si="27"/>
        <v>3.1317400000000002E-2</v>
      </c>
      <c r="K110" s="58">
        <f t="shared" si="28"/>
        <v>3.14211E-2</v>
      </c>
      <c r="L110" s="62">
        <f t="shared" ca="1" si="29"/>
        <v>0.7929351825294334</v>
      </c>
      <c r="M110" s="61">
        <v>0.78663237837148048</v>
      </c>
      <c r="N110">
        <f t="shared" si="30"/>
        <v>1</v>
      </c>
      <c r="O110" s="68">
        <f t="shared" si="31"/>
        <v>3.4595346742989447E-2</v>
      </c>
      <c r="P110" s="68">
        <f t="shared" si="32"/>
        <v>3.1485450755240035E-2</v>
      </c>
      <c r="Q110" s="68">
        <f t="shared" si="33"/>
        <v>3.1197089884667809E-2</v>
      </c>
      <c r="R110" s="68">
        <f t="shared" si="34"/>
        <v>3.1171985265909658E-2</v>
      </c>
      <c r="S110" s="68">
        <f t="shared" si="35"/>
        <v>3.0396101055343728E-2</v>
      </c>
      <c r="T110" s="68">
        <f t="shared" si="36"/>
        <v>3.1197089884667809E-2</v>
      </c>
      <c r="U110" s="68">
        <f t="shared" si="37"/>
        <v>8.7089884667809758E-5</v>
      </c>
      <c r="V110" s="32">
        <f t="shared" si="42"/>
        <v>2.799417700668909E-3</v>
      </c>
      <c r="X110" s="56" t="s">
        <v>687</v>
      </c>
      <c r="Y110" s="56" t="s">
        <v>690</v>
      </c>
      <c r="Z110" s="56" t="s">
        <v>694</v>
      </c>
      <c r="AA110" s="68">
        <v>3.1119999999999998E-2</v>
      </c>
      <c r="AB110" s="68">
        <v>3.108E-2</v>
      </c>
      <c r="AC110" s="68">
        <f t="shared" si="38"/>
        <v>3.999999999999837E-5</v>
      </c>
      <c r="AD110" s="32">
        <f t="shared" si="39"/>
        <v>1.2853470437017471E-3</v>
      </c>
      <c r="AF110" s="77" t="s">
        <v>687</v>
      </c>
      <c r="AG110" s="77" t="s">
        <v>690</v>
      </c>
      <c r="AH110" s="77" t="s">
        <v>694</v>
      </c>
      <c r="AI110" s="68">
        <v>3.1109999999999999E-2</v>
      </c>
      <c r="AJ110" s="68">
        <v>3.1320000000000001E-2</v>
      </c>
      <c r="AK110" s="68">
        <f t="shared" si="40"/>
        <v>2.1000000000000185E-4</v>
      </c>
      <c r="AL110" s="32">
        <f t="shared" si="41"/>
        <v>6.7502410800386325E-3</v>
      </c>
    </row>
    <row r="111" spans="1:38" x14ac:dyDescent="0.2">
      <c r="A111" s="56" t="s">
        <v>687</v>
      </c>
      <c r="B111" s="56" t="s">
        <v>690</v>
      </c>
      <c r="C111" s="56" t="s">
        <v>695</v>
      </c>
      <c r="D111" s="57">
        <f t="shared" si="22"/>
        <v>-8.1799999999999996E-5</v>
      </c>
      <c r="E111" s="58">
        <v>-2.4539999999999999E-2</v>
      </c>
      <c r="F111" s="58">
        <f t="shared" si="23"/>
        <v>-2.42946E-2</v>
      </c>
      <c r="G111" s="58">
        <f t="shared" si="24"/>
        <v>-2.4376399999999999E-2</v>
      </c>
      <c r="H111" s="58">
        <f t="shared" si="25"/>
        <v>-2.4458199999999999E-2</v>
      </c>
      <c r="I111" s="58">
        <f t="shared" si="26"/>
        <v>-2.4621799999999999E-2</v>
      </c>
      <c r="J111" s="58">
        <f t="shared" si="27"/>
        <v>-2.4703599999999999E-2</v>
      </c>
      <c r="K111" s="58">
        <f t="shared" si="28"/>
        <v>-2.4785399999999999E-2</v>
      </c>
      <c r="L111" s="62">
        <f t="shared" ca="1" si="29"/>
        <v>0.93385909409455181</v>
      </c>
      <c r="M111" s="61">
        <v>0.72791498630977891</v>
      </c>
      <c r="N111">
        <f t="shared" si="30"/>
        <v>1</v>
      </c>
      <c r="O111" s="68">
        <f t="shared" si="31"/>
        <v>-2.7065369971102083E-2</v>
      </c>
      <c r="P111" s="68">
        <f t="shared" si="32"/>
        <v>-2.4800817997646357E-2</v>
      </c>
      <c r="Q111" s="68">
        <f t="shared" si="33"/>
        <v>-2.4594624804805565E-2</v>
      </c>
      <c r="R111" s="68">
        <f t="shared" si="34"/>
        <v>-2.4553552066814862E-2</v>
      </c>
      <c r="S111" s="68">
        <f t="shared" si="35"/>
        <v>-2.3752946661078786E-2</v>
      </c>
      <c r="T111" s="68">
        <f t="shared" si="36"/>
        <v>-2.4594624804805565E-2</v>
      </c>
      <c r="U111" s="68">
        <f t="shared" si="37"/>
        <v>5.4624804805565585E-5</v>
      </c>
      <c r="V111" s="32">
        <f t="shared" si="42"/>
        <v>2.2259496660784672E-3</v>
      </c>
      <c r="X111" s="56" t="s">
        <v>687</v>
      </c>
      <c r="Y111" s="56" t="s">
        <v>690</v>
      </c>
      <c r="Z111" s="56" t="s">
        <v>695</v>
      </c>
      <c r="AA111" s="68">
        <v>-2.4549999999999999E-2</v>
      </c>
      <c r="AB111" s="68">
        <v>-2.4590000000000001E-2</v>
      </c>
      <c r="AC111" s="68">
        <f t="shared" si="38"/>
        <v>4.000000000000184E-5</v>
      </c>
      <c r="AD111" s="32">
        <f t="shared" si="39"/>
        <v>1.629327902240401E-3</v>
      </c>
      <c r="AF111" s="77" t="s">
        <v>687</v>
      </c>
      <c r="AG111" s="77" t="s">
        <v>690</v>
      </c>
      <c r="AH111" s="77" t="s">
        <v>695</v>
      </c>
      <c r="AI111" s="68">
        <v>-2.4539999999999999E-2</v>
      </c>
      <c r="AJ111" s="68">
        <v>-2.4379999999999999E-2</v>
      </c>
      <c r="AK111" s="68">
        <f t="shared" si="40"/>
        <v>1.6000000000000042E-4</v>
      </c>
      <c r="AL111" s="32">
        <f t="shared" si="41"/>
        <v>6.5199674001630162E-3</v>
      </c>
    </row>
    <row r="112" spans="1:38" x14ac:dyDescent="0.2">
      <c r="A112" s="56" t="s">
        <v>687</v>
      </c>
      <c r="B112" s="56" t="s">
        <v>685</v>
      </c>
      <c r="C112" s="56" t="s">
        <v>695</v>
      </c>
      <c r="D112" s="57">
        <f t="shared" si="22"/>
        <v>1.6236666666666667E-4</v>
      </c>
      <c r="E112" s="58">
        <v>4.8710000000000003E-2</v>
      </c>
      <c r="F112" s="58">
        <f t="shared" si="23"/>
        <v>4.8222900000000006E-2</v>
      </c>
      <c r="G112" s="58">
        <f t="shared" si="24"/>
        <v>4.8385266666666669E-2</v>
      </c>
      <c r="H112" s="58">
        <f t="shared" si="25"/>
        <v>4.854763333333334E-2</v>
      </c>
      <c r="I112" s="58">
        <f t="shared" si="26"/>
        <v>4.8872366666666667E-2</v>
      </c>
      <c r="J112" s="58">
        <f t="shared" si="27"/>
        <v>4.9034733333333337E-2</v>
      </c>
      <c r="K112" s="58">
        <f t="shared" si="28"/>
        <v>4.9197100000000001E-2</v>
      </c>
      <c r="L112" s="62">
        <f t="shared" ca="1" si="29"/>
        <v>0.52195231864344682</v>
      </c>
      <c r="M112" s="61">
        <v>6.4407548338683007E-2</v>
      </c>
      <c r="N112">
        <f t="shared" si="30"/>
        <v>-2</v>
      </c>
      <c r="O112" s="68">
        <f t="shared" si="31"/>
        <v>4.8700216733423035E-2</v>
      </c>
      <c r="P112" s="68">
        <f t="shared" si="32"/>
        <v>4.8434977328417401E-2</v>
      </c>
      <c r="Q112" s="68">
        <f t="shared" si="33"/>
        <v>4.8502775580423652E-2</v>
      </c>
      <c r="R112" s="68">
        <f t="shared" si="34"/>
        <v>4.7944173600185831E-2</v>
      </c>
      <c r="S112" s="68">
        <f t="shared" si="35"/>
        <v>4.2125312926119395E-2</v>
      </c>
      <c r="T112" s="68">
        <f t="shared" si="36"/>
        <v>4.8434977328417401E-2</v>
      </c>
      <c r="U112" s="68">
        <f t="shared" si="37"/>
        <v>2.750226715826018E-4</v>
      </c>
      <c r="V112" s="32">
        <f t="shared" si="42"/>
        <v>5.6461234157791371E-3</v>
      </c>
      <c r="X112" s="56" t="s">
        <v>687</v>
      </c>
      <c r="Y112" s="56" t="s">
        <v>685</v>
      </c>
      <c r="Z112" s="56" t="s">
        <v>695</v>
      </c>
      <c r="AA112" s="68">
        <v>4.8719999999999999E-2</v>
      </c>
      <c r="AB112" s="68">
        <v>4.854E-2</v>
      </c>
      <c r="AC112" s="68">
        <f t="shared" si="38"/>
        <v>1.799999999999996E-4</v>
      </c>
      <c r="AD112" s="32">
        <f t="shared" si="39"/>
        <v>3.6945812807881694E-3</v>
      </c>
      <c r="AF112" s="77" t="s">
        <v>687</v>
      </c>
      <c r="AG112" s="77" t="s">
        <v>685</v>
      </c>
      <c r="AH112" s="77" t="s">
        <v>695</v>
      </c>
      <c r="AI112" s="68">
        <v>4.8710000000000003E-2</v>
      </c>
      <c r="AJ112" s="68">
        <v>4.8320000000000002E-2</v>
      </c>
      <c r="AK112" s="68">
        <f t="shared" si="40"/>
        <v>3.9000000000000146E-4</v>
      </c>
      <c r="AL112" s="32">
        <f t="shared" si="41"/>
        <v>8.0065694929172954E-3</v>
      </c>
    </row>
    <row r="113" spans="1:38" x14ac:dyDescent="0.2">
      <c r="A113" s="56" t="s">
        <v>677</v>
      </c>
      <c r="B113" s="56" t="s">
        <v>687</v>
      </c>
      <c r="C113" s="56" t="s">
        <v>696</v>
      </c>
      <c r="D113" s="57">
        <f t="shared" si="22"/>
        <v>-9.09E-5</v>
      </c>
      <c r="E113" s="58">
        <v>-2.7269999999999999E-2</v>
      </c>
      <c r="F113" s="58">
        <f t="shared" si="23"/>
        <v>-2.6997299999999998E-2</v>
      </c>
      <c r="G113" s="58">
        <f t="shared" si="24"/>
        <v>-2.70882E-2</v>
      </c>
      <c r="H113" s="58">
        <f t="shared" si="25"/>
        <v>-2.7179099999999998E-2</v>
      </c>
      <c r="I113" s="58">
        <f t="shared" si="26"/>
        <v>-2.73609E-2</v>
      </c>
      <c r="J113" s="58">
        <f t="shared" si="27"/>
        <v>-2.7451799999999998E-2</v>
      </c>
      <c r="K113" s="58">
        <f t="shared" si="28"/>
        <v>-2.75427E-2</v>
      </c>
      <c r="L113" s="62">
        <f t="shared" ca="1" si="29"/>
        <v>0.35040320046912832</v>
      </c>
      <c r="M113" s="61">
        <v>0.75785923420581391</v>
      </c>
      <c r="N113">
        <f t="shared" si="30"/>
        <v>1</v>
      </c>
      <c r="O113" s="68">
        <f t="shared" si="31"/>
        <v>-3.0203206265235864E-2</v>
      </c>
      <c r="P113" s="68">
        <f t="shared" si="32"/>
        <v>-2.7579862136786659E-2</v>
      </c>
      <c r="Q113" s="68">
        <f t="shared" si="33"/>
        <v>-2.7338676836769143E-2</v>
      </c>
      <c r="R113" s="68">
        <f t="shared" si="34"/>
        <v>-2.7305088626852898E-2</v>
      </c>
      <c r="S113" s="68">
        <f t="shared" si="35"/>
        <v>-2.6522285985515533E-2</v>
      </c>
      <c r="T113" s="68">
        <f t="shared" si="36"/>
        <v>-2.7338676836769143E-2</v>
      </c>
      <c r="U113" s="68">
        <f t="shared" si="37"/>
        <v>6.8676836769143712E-5</v>
      </c>
      <c r="V113" s="32">
        <f t="shared" si="42"/>
        <v>2.5184025217874482E-3</v>
      </c>
      <c r="X113" s="56" t="s">
        <v>677</v>
      </c>
      <c r="Y113" s="56" t="s">
        <v>687</v>
      </c>
      <c r="Z113" s="56" t="s">
        <v>696</v>
      </c>
      <c r="AA113" s="68">
        <v>-2.7269999999999999E-2</v>
      </c>
      <c r="AB113" s="68">
        <v>-2.7199999999999998E-2</v>
      </c>
      <c r="AC113" s="68">
        <f t="shared" si="38"/>
        <v>7.0000000000000617E-5</v>
      </c>
      <c r="AD113" s="32">
        <f t="shared" si="39"/>
        <v>2.5669233590025898E-3</v>
      </c>
      <c r="AF113" s="77" t="s">
        <v>677</v>
      </c>
      <c r="AG113" s="77" t="s">
        <v>687</v>
      </c>
      <c r="AH113" s="77" t="s">
        <v>696</v>
      </c>
      <c r="AI113" s="68">
        <v>-2.7269999999999999E-2</v>
      </c>
      <c r="AJ113" s="68">
        <v>-2.7480000000000001E-2</v>
      </c>
      <c r="AK113" s="68">
        <f t="shared" si="40"/>
        <v>2.1000000000000185E-4</v>
      </c>
      <c r="AL113" s="32">
        <f t="shared" si="41"/>
        <v>7.7007700770077691E-3</v>
      </c>
    </row>
    <row r="114" spans="1:38" x14ac:dyDescent="0.2">
      <c r="A114" s="56" t="s">
        <v>677</v>
      </c>
      <c r="B114" s="56" t="s">
        <v>687</v>
      </c>
      <c r="C114" s="56" t="s">
        <v>697</v>
      </c>
      <c r="D114" s="57">
        <f t="shared" si="22"/>
        <v>8.0533333333333344E-5</v>
      </c>
      <c r="E114" s="58">
        <v>2.4160000000000001E-2</v>
      </c>
      <c r="F114" s="58">
        <f t="shared" si="23"/>
        <v>2.3918399999999999E-2</v>
      </c>
      <c r="G114" s="58">
        <f t="shared" si="24"/>
        <v>2.3998933333333333E-2</v>
      </c>
      <c r="H114" s="58">
        <f t="shared" si="25"/>
        <v>2.4079466666666667E-2</v>
      </c>
      <c r="I114" s="58">
        <f t="shared" si="26"/>
        <v>2.4240533333333335E-2</v>
      </c>
      <c r="J114" s="58">
        <f t="shared" si="27"/>
        <v>2.4321066666666669E-2</v>
      </c>
      <c r="K114" s="58">
        <f t="shared" si="28"/>
        <v>2.4401600000000002E-2</v>
      </c>
      <c r="L114" s="62">
        <f t="shared" ca="1" si="29"/>
        <v>8.6339379030759833E-3</v>
      </c>
      <c r="M114" s="61">
        <v>0.14686613529845083</v>
      </c>
      <c r="N114">
        <f t="shared" si="30"/>
        <v>-2</v>
      </c>
      <c r="O114" s="68">
        <f t="shared" si="31"/>
        <v>2.4464735637732802E-2</v>
      </c>
      <c r="P114" s="68">
        <f t="shared" si="32"/>
        <v>2.4072454006102785E-2</v>
      </c>
      <c r="Q114" s="68">
        <f t="shared" si="33"/>
        <v>2.4076674341525644E-2</v>
      </c>
      <c r="R114" s="68">
        <f t="shared" si="34"/>
        <v>2.3829016969065746E-2</v>
      </c>
      <c r="S114" s="68">
        <f t="shared" si="35"/>
        <v>2.1203604946202104E-2</v>
      </c>
      <c r="T114" s="68">
        <f t="shared" si="36"/>
        <v>2.4072454006102785E-2</v>
      </c>
      <c r="U114" s="68">
        <f t="shared" si="37"/>
        <v>8.7545993897215901E-5</v>
      </c>
      <c r="V114" s="32">
        <f t="shared" si="42"/>
        <v>3.6235924626331082E-3</v>
      </c>
      <c r="X114" s="56" t="s">
        <v>677</v>
      </c>
      <c r="Y114" s="56" t="s">
        <v>687</v>
      </c>
      <c r="Z114" s="56" t="s">
        <v>697</v>
      </c>
      <c r="AA114" s="68">
        <v>2.4170000000000001E-2</v>
      </c>
      <c r="AB114" s="68">
        <v>2.4150000000000001E-2</v>
      </c>
      <c r="AC114" s="68">
        <f t="shared" si="38"/>
        <v>1.9999999999999185E-5</v>
      </c>
      <c r="AD114" s="32">
        <f t="shared" si="39"/>
        <v>8.2747207281750864E-4</v>
      </c>
      <c r="AF114" s="77" t="s">
        <v>677</v>
      </c>
      <c r="AG114" s="77" t="s">
        <v>687</v>
      </c>
      <c r="AH114" s="77" t="s">
        <v>697</v>
      </c>
      <c r="AI114" s="68">
        <v>2.4160000000000001E-2</v>
      </c>
      <c r="AJ114" s="68">
        <v>2.4060000000000002E-2</v>
      </c>
      <c r="AK114" s="68">
        <f t="shared" si="40"/>
        <v>9.9999999999999395E-5</v>
      </c>
      <c r="AL114" s="32">
        <f t="shared" si="41"/>
        <v>4.1390728476820944E-3</v>
      </c>
    </row>
    <row r="115" spans="1:38" x14ac:dyDescent="0.2">
      <c r="A115" s="56" t="s">
        <v>677</v>
      </c>
      <c r="B115" s="56" t="s">
        <v>686</v>
      </c>
      <c r="C115" s="56" t="s">
        <v>692</v>
      </c>
      <c r="D115" s="57">
        <f t="shared" si="22"/>
        <v>5.8177641733144322E-5</v>
      </c>
      <c r="E115" s="58">
        <v>-0.26319999999999999</v>
      </c>
      <c r="F115" s="58">
        <f t="shared" si="23"/>
        <v>-0.26337453292519941</v>
      </c>
      <c r="G115" s="58">
        <f t="shared" si="24"/>
        <v>-0.26331635528346625</v>
      </c>
      <c r="H115" s="58">
        <f t="shared" si="25"/>
        <v>-0.26325817764173315</v>
      </c>
      <c r="I115" s="58">
        <f t="shared" si="26"/>
        <v>-0.26314182235826683</v>
      </c>
      <c r="J115" s="58">
        <f t="shared" si="27"/>
        <v>-0.26308364471653373</v>
      </c>
      <c r="K115" s="58">
        <f t="shared" si="28"/>
        <v>-0.26302546707480057</v>
      </c>
      <c r="L115" s="62">
        <f t="shared" ca="1" si="29"/>
        <v>0.75515862922577381</v>
      </c>
      <c r="M115" s="61">
        <v>0.58364176608558549</v>
      </c>
      <c r="N115">
        <f t="shared" si="30"/>
        <v>1</v>
      </c>
      <c r="O115" s="68">
        <f t="shared" si="31"/>
        <v>-0.26179521536102712</v>
      </c>
      <c r="P115" s="68">
        <f t="shared" si="32"/>
        <v>-0.26307626366215436</v>
      </c>
      <c r="Q115" s="68">
        <f t="shared" si="33"/>
        <v>-0.26318574251186272</v>
      </c>
      <c r="R115" s="68">
        <f t="shared" si="34"/>
        <v>-0.26325212367116058</v>
      </c>
      <c r="S115" s="68">
        <f t="shared" si="35"/>
        <v>-0.26415107082067396</v>
      </c>
      <c r="T115" s="68">
        <f t="shared" si="36"/>
        <v>-0.26318574251186272</v>
      </c>
      <c r="U115" s="68">
        <f t="shared" si="37"/>
        <v>1.4257488137270347E-5</v>
      </c>
      <c r="V115" s="32">
        <f t="shared" si="42"/>
        <v>5.4169787755586425E-5</v>
      </c>
      <c r="X115" s="56" t="s">
        <v>677</v>
      </c>
      <c r="Y115" s="56" t="s">
        <v>686</v>
      </c>
      <c r="Z115" s="56" t="s">
        <v>692</v>
      </c>
      <c r="AA115" s="68">
        <v>-0.26319999999999999</v>
      </c>
      <c r="AB115" s="68">
        <v>-0.26322000000000001</v>
      </c>
      <c r="AC115" s="68">
        <f t="shared" si="38"/>
        <v>2.0000000000020002E-5</v>
      </c>
      <c r="AD115" s="32">
        <f t="shared" si="39"/>
        <v>7.5987841945364748E-5</v>
      </c>
      <c r="AF115" s="77" t="s">
        <v>677</v>
      </c>
      <c r="AG115" s="77" t="s">
        <v>686</v>
      </c>
      <c r="AH115" s="77" t="s">
        <v>692</v>
      </c>
      <c r="AI115" s="68">
        <v>-0.26319999999999999</v>
      </c>
      <c r="AJ115" s="68">
        <v>-0.2631</v>
      </c>
      <c r="AK115" s="68">
        <f t="shared" si="40"/>
        <v>9.9999999999988987E-5</v>
      </c>
      <c r="AL115" s="32">
        <f t="shared" si="41"/>
        <v>3.7993920972640192E-4</v>
      </c>
    </row>
    <row r="116" spans="1:38" x14ac:dyDescent="0.2">
      <c r="A116" s="56" t="s">
        <v>677</v>
      </c>
      <c r="B116" s="56" t="s">
        <v>686</v>
      </c>
      <c r="C116" s="56" t="s">
        <v>693</v>
      </c>
      <c r="D116" s="57">
        <f t="shared" si="22"/>
        <v>3.5166666666666666E-3</v>
      </c>
      <c r="E116" s="58">
        <v>1.0549999999999999</v>
      </c>
      <c r="F116" s="58">
        <f t="shared" si="23"/>
        <v>1.0444499999999999</v>
      </c>
      <c r="G116" s="58">
        <f t="shared" si="24"/>
        <v>1.0479666666666667</v>
      </c>
      <c r="H116" s="58">
        <f t="shared" si="25"/>
        <v>1.0514833333333333</v>
      </c>
      <c r="I116" s="58">
        <f t="shared" si="26"/>
        <v>1.0585166666666666</v>
      </c>
      <c r="J116" s="58">
        <f t="shared" si="27"/>
        <v>1.0620333333333332</v>
      </c>
      <c r="K116" s="58">
        <f t="shared" si="28"/>
        <v>1.06555</v>
      </c>
      <c r="L116" s="62">
        <f t="shared" ca="1" si="29"/>
        <v>0.78512775351886399</v>
      </c>
      <c r="M116" s="61">
        <v>0.1571117265350912</v>
      </c>
      <c r="N116">
        <f t="shared" si="30"/>
        <v>-2</v>
      </c>
      <c r="O116" s="68">
        <f t="shared" si="31"/>
        <v>1.0699866933169428</v>
      </c>
      <c r="P116" s="68">
        <f t="shared" si="32"/>
        <v>1.051442233786964</v>
      </c>
      <c r="Q116" s="68">
        <f t="shared" si="33"/>
        <v>1.0514669681755495</v>
      </c>
      <c r="R116" s="68">
        <f t="shared" si="34"/>
        <v>1.0408120154891962</v>
      </c>
      <c r="S116" s="68">
        <f t="shared" si="35"/>
        <v>0.9275821867124292</v>
      </c>
      <c r="T116" s="68">
        <f t="shared" si="36"/>
        <v>1.051442233786964</v>
      </c>
      <c r="U116" s="68">
        <f t="shared" si="37"/>
        <v>3.55776621303594E-3</v>
      </c>
      <c r="V116" s="32">
        <f t="shared" si="42"/>
        <v>3.3722902493231659E-3</v>
      </c>
      <c r="X116" s="56" t="s">
        <v>677</v>
      </c>
      <c r="Y116" s="56" t="s">
        <v>686</v>
      </c>
      <c r="Z116" s="56" t="s">
        <v>693</v>
      </c>
      <c r="AA116" s="68">
        <v>1.0549999999999999</v>
      </c>
      <c r="AB116" s="68">
        <v>1.0551600000000001</v>
      </c>
      <c r="AC116" s="68">
        <f t="shared" si="38"/>
        <v>1.6000000000016001E-4</v>
      </c>
      <c r="AD116" s="32">
        <f t="shared" si="39"/>
        <v>1.5165876777266352E-4</v>
      </c>
      <c r="AF116" s="77" t="s">
        <v>677</v>
      </c>
      <c r="AG116" s="77" t="s">
        <v>686</v>
      </c>
      <c r="AH116" s="77" t="s">
        <v>693</v>
      </c>
      <c r="AI116" s="68">
        <v>1.0549999999999999</v>
      </c>
      <c r="AJ116" s="68">
        <v>1.06003</v>
      </c>
      <c r="AK116" s="68">
        <f t="shared" si="40"/>
        <v>5.03000000000009E-3</v>
      </c>
      <c r="AL116" s="32">
        <f t="shared" si="41"/>
        <v>4.7677725118484265E-3</v>
      </c>
    </row>
    <row r="117" spans="1:38" x14ac:dyDescent="0.2">
      <c r="A117" s="56" t="s">
        <v>686</v>
      </c>
      <c r="B117" s="56" t="s">
        <v>688</v>
      </c>
      <c r="C117" s="56" t="s">
        <v>694</v>
      </c>
      <c r="D117" s="57">
        <f t="shared" si="22"/>
        <v>4.4100000000000008E-5</v>
      </c>
      <c r="E117" s="58">
        <v>1.323E-2</v>
      </c>
      <c r="F117" s="58">
        <f t="shared" si="23"/>
        <v>1.30977E-2</v>
      </c>
      <c r="G117" s="58">
        <f t="shared" si="24"/>
        <v>1.31418E-2</v>
      </c>
      <c r="H117" s="58">
        <f t="shared" si="25"/>
        <v>1.31859E-2</v>
      </c>
      <c r="I117" s="58">
        <f t="shared" si="26"/>
        <v>1.32741E-2</v>
      </c>
      <c r="J117" s="58">
        <f t="shared" si="27"/>
        <v>1.3318200000000001E-2</v>
      </c>
      <c r="K117" s="58">
        <f t="shared" si="28"/>
        <v>1.3362300000000001E-2</v>
      </c>
      <c r="L117" s="62">
        <f t="shared" ca="1" si="29"/>
        <v>0.84779832778500053</v>
      </c>
      <c r="M117" s="61">
        <v>0.20559330113068186</v>
      </c>
      <c r="N117">
        <f t="shared" si="30"/>
        <v>1</v>
      </c>
      <c r="O117" s="68">
        <f t="shared" si="31"/>
        <v>1.3517612800926017E-2</v>
      </c>
      <c r="P117" s="68">
        <f t="shared" si="32"/>
        <v>1.3201117031492739E-2</v>
      </c>
      <c r="Q117" s="68">
        <f t="shared" si="33"/>
        <v>1.3191959169586473E-2</v>
      </c>
      <c r="R117" s="68">
        <f t="shared" si="34"/>
        <v>1.3067811071227838E-2</v>
      </c>
      <c r="S117" s="68">
        <f t="shared" si="35"/>
        <v>1.1731819793933014E-2</v>
      </c>
      <c r="T117" s="68">
        <f t="shared" si="36"/>
        <v>1.3191959169586473E-2</v>
      </c>
      <c r="U117" s="68">
        <f t="shared" si="37"/>
        <v>3.8040830413527474E-5</v>
      </c>
      <c r="V117" s="32">
        <f t="shared" si="42"/>
        <v>2.8753462141744121E-3</v>
      </c>
      <c r="X117" s="56" t="s">
        <v>686</v>
      </c>
      <c r="Y117" s="56" t="s">
        <v>685</v>
      </c>
      <c r="Z117" s="56" t="s">
        <v>694</v>
      </c>
      <c r="AA117" s="68">
        <v>-6.5250000000000002E-2</v>
      </c>
      <c r="AB117" s="68">
        <v>-6.5229999999999996E-2</v>
      </c>
      <c r="AC117" s="68">
        <f t="shared" si="38"/>
        <v>2.0000000000006124E-5</v>
      </c>
      <c r="AD117" s="32">
        <f t="shared" si="39"/>
        <v>3.0651340996177965E-4</v>
      </c>
      <c r="AF117" s="77" t="s">
        <v>686</v>
      </c>
      <c r="AG117" s="77" t="s">
        <v>688</v>
      </c>
      <c r="AH117" s="77" t="s">
        <v>694</v>
      </c>
      <c r="AI117" s="68">
        <v>1.323E-2</v>
      </c>
      <c r="AJ117" s="68">
        <v>1.3350000000000001E-2</v>
      </c>
      <c r="AK117" s="68">
        <f t="shared" si="40"/>
        <v>1.2000000000000031E-4</v>
      </c>
      <c r="AL117" s="32">
        <f t="shared" si="41"/>
        <v>9.0702947845805217E-3</v>
      </c>
    </row>
    <row r="118" spans="1:38" x14ac:dyDescent="0.2">
      <c r="A118" s="56" t="s">
        <v>686</v>
      </c>
      <c r="B118" s="56" t="s">
        <v>685</v>
      </c>
      <c r="C118" s="56" t="s">
        <v>694</v>
      </c>
      <c r="D118" s="57">
        <f t="shared" si="22"/>
        <v>-2.1753333333333335E-4</v>
      </c>
      <c r="E118" s="58">
        <v>-6.5259999999999999E-2</v>
      </c>
      <c r="F118" s="58">
        <f t="shared" si="23"/>
        <v>-6.4607399999999995E-2</v>
      </c>
      <c r="G118" s="58">
        <f t="shared" si="24"/>
        <v>-6.4824933333333334E-2</v>
      </c>
      <c r="H118" s="58">
        <f t="shared" si="25"/>
        <v>-6.504246666666666E-2</v>
      </c>
      <c r="I118" s="58">
        <f t="shared" si="26"/>
        <v>-6.5477533333333338E-2</v>
      </c>
      <c r="J118" s="58">
        <f t="shared" si="27"/>
        <v>-6.5695066666666663E-2</v>
      </c>
      <c r="K118" s="58">
        <f t="shared" si="28"/>
        <v>-6.5912600000000002E-2</v>
      </c>
      <c r="L118" s="62">
        <f t="shared" ca="1" si="29"/>
        <v>0.55648123201640876</v>
      </c>
      <c r="M118" s="61">
        <v>0.34313740442655005</v>
      </c>
      <c r="N118">
        <f t="shared" si="30"/>
        <v>1</v>
      </c>
      <c r="O118" s="68">
        <f t="shared" si="31"/>
        <v>-6.8073607616608731E-2</v>
      </c>
      <c r="P118" s="68">
        <f t="shared" si="32"/>
        <v>-6.5337693181576548E-2</v>
      </c>
      <c r="Q118" s="68">
        <f t="shared" si="33"/>
        <v>-6.5160020968970375E-2</v>
      </c>
      <c r="R118" s="68">
        <f t="shared" si="34"/>
        <v>-6.4680131052560166E-2</v>
      </c>
      <c r="S118" s="68">
        <f t="shared" si="35"/>
        <v>-5.9264775293376176E-2</v>
      </c>
      <c r="T118" s="68">
        <f t="shared" si="36"/>
        <v>-6.5160020968970375E-2</v>
      </c>
      <c r="U118" s="68">
        <f t="shared" si="37"/>
        <v>9.9979031029623355E-5</v>
      </c>
      <c r="V118" s="32">
        <f t="shared" si="42"/>
        <v>1.5320108953359387E-3</v>
      </c>
      <c r="X118" s="56" t="s">
        <v>686</v>
      </c>
      <c r="Y118" s="56" t="s">
        <v>688</v>
      </c>
      <c r="Z118" s="56" t="s">
        <v>694</v>
      </c>
      <c r="AA118" s="68">
        <v>1.323E-2</v>
      </c>
      <c r="AB118" s="68">
        <v>1.3310000000000001E-2</v>
      </c>
      <c r="AC118" s="68">
        <f t="shared" si="38"/>
        <v>8.000000000000021E-5</v>
      </c>
      <c r="AD118" s="32">
        <f t="shared" si="39"/>
        <v>6.0468631897203483E-3</v>
      </c>
      <c r="AF118" s="77" t="s">
        <v>686</v>
      </c>
      <c r="AG118" s="77" t="s">
        <v>685</v>
      </c>
      <c r="AH118" s="77" t="s">
        <v>694</v>
      </c>
      <c r="AI118" s="68">
        <v>-6.5259999999999999E-2</v>
      </c>
      <c r="AJ118" s="68">
        <v>-6.5490000000000007E-2</v>
      </c>
      <c r="AK118" s="68">
        <f t="shared" si="40"/>
        <v>2.3000000000000798E-4</v>
      </c>
      <c r="AL118" s="32">
        <f t="shared" si="41"/>
        <v>3.5243640821331287E-3</v>
      </c>
    </row>
    <row r="119" spans="1:38" x14ac:dyDescent="0.2">
      <c r="A119" s="56" t="s">
        <v>686</v>
      </c>
      <c r="B119" s="56" t="s">
        <v>685</v>
      </c>
      <c r="C119" s="56" t="s">
        <v>695</v>
      </c>
      <c r="D119" s="57">
        <f t="shared" si="22"/>
        <v>1.371E-4</v>
      </c>
      <c r="E119" s="58">
        <v>4.113E-2</v>
      </c>
      <c r="F119" s="58">
        <f t="shared" si="23"/>
        <v>4.0718699999999997E-2</v>
      </c>
      <c r="G119" s="58">
        <f t="shared" si="24"/>
        <v>4.0855799999999998E-2</v>
      </c>
      <c r="H119" s="58">
        <f t="shared" si="25"/>
        <v>4.0992899999999999E-2</v>
      </c>
      <c r="I119" s="58">
        <f t="shared" si="26"/>
        <v>4.1267100000000001E-2</v>
      </c>
      <c r="J119" s="58">
        <f t="shared" si="27"/>
        <v>4.1404200000000002E-2</v>
      </c>
      <c r="K119" s="58">
        <f t="shared" si="28"/>
        <v>4.1541300000000003E-2</v>
      </c>
      <c r="L119" s="62">
        <f t="shared" ca="1" si="29"/>
        <v>0.26938333184192809</v>
      </c>
      <c r="M119" s="61">
        <v>0.16377587314806319</v>
      </c>
      <c r="N119">
        <f t="shared" si="30"/>
        <v>1</v>
      </c>
      <c r="O119" s="68">
        <f t="shared" si="31"/>
        <v>4.1756862573827484E-2</v>
      </c>
      <c r="P119" s="68">
        <f t="shared" si="32"/>
        <v>4.0998020693220012E-2</v>
      </c>
      <c r="Q119" s="68">
        <f t="shared" si="33"/>
        <v>4.0994938975120417E-2</v>
      </c>
      <c r="R119" s="68">
        <f t="shared" si="34"/>
        <v>4.0583593320151573E-2</v>
      </c>
      <c r="S119" s="68">
        <f t="shared" si="35"/>
        <v>3.6205111524876411E-2</v>
      </c>
      <c r="T119" s="68">
        <f t="shared" si="36"/>
        <v>4.0994938975120417E-2</v>
      </c>
      <c r="U119" s="68">
        <f t="shared" si="37"/>
        <v>1.3506102487958332E-4</v>
      </c>
      <c r="V119" s="32">
        <f t="shared" si="42"/>
        <v>3.2837594184192396E-3</v>
      </c>
      <c r="X119" s="56" t="s">
        <v>686</v>
      </c>
      <c r="Y119" s="56" t="s">
        <v>685</v>
      </c>
      <c r="Z119" s="56" t="s">
        <v>695</v>
      </c>
      <c r="AA119" s="68">
        <v>4.1140000000000003E-2</v>
      </c>
      <c r="AB119" s="68">
        <v>4.1189999999999997E-2</v>
      </c>
      <c r="AC119" s="68">
        <f t="shared" si="38"/>
        <v>4.9999999999994493E-5</v>
      </c>
      <c r="AD119" s="32">
        <f t="shared" si="39"/>
        <v>1.2153621779288888E-3</v>
      </c>
      <c r="AF119" s="77" t="s">
        <v>686</v>
      </c>
      <c r="AG119" s="77" t="s">
        <v>685</v>
      </c>
      <c r="AH119" s="77" t="s">
        <v>695</v>
      </c>
      <c r="AI119" s="68">
        <v>4.113E-2</v>
      </c>
      <c r="AJ119" s="68">
        <v>4.0930000000000001E-2</v>
      </c>
      <c r="AK119" s="68">
        <f t="shared" si="40"/>
        <v>1.9999999999999879E-4</v>
      </c>
      <c r="AL119" s="32">
        <f t="shared" si="41"/>
        <v>4.8626306831995817E-3</v>
      </c>
    </row>
    <row r="120" spans="1:38" x14ac:dyDescent="0.2">
      <c r="A120" s="56" t="s">
        <v>686</v>
      </c>
      <c r="B120" s="56" t="s">
        <v>688</v>
      </c>
      <c r="C120" s="56" t="s">
        <v>695</v>
      </c>
      <c r="D120" s="57">
        <f t="shared" si="22"/>
        <v>-3.8133333333333336E-5</v>
      </c>
      <c r="E120" s="58">
        <v>-1.1440000000000001E-2</v>
      </c>
      <c r="F120" s="58">
        <f t="shared" si="23"/>
        <v>-1.13256E-2</v>
      </c>
      <c r="G120" s="58">
        <f t="shared" si="24"/>
        <v>-1.1363733333333334E-2</v>
      </c>
      <c r="H120" s="58">
        <f t="shared" si="25"/>
        <v>-1.1401866666666666E-2</v>
      </c>
      <c r="I120" s="58">
        <f t="shared" si="26"/>
        <v>-1.1478133333333335E-2</v>
      </c>
      <c r="J120" s="58">
        <f t="shared" si="27"/>
        <v>-1.1516266666666667E-2</v>
      </c>
      <c r="K120" s="58">
        <f t="shared" si="28"/>
        <v>-1.1554400000000001E-2</v>
      </c>
      <c r="L120" s="62">
        <f t="shared" ca="1" si="29"/>
        <v>0.40721492558631533</v>
      </c>
      <c r="M120" s="61">
        <v>0.65417718712857997</v>
      </c>
      <c r="N120">
        <f t="shared" si="30"/>
        <v>1</v>
      </c>
      <c r="O120" s="68">
        <f t="shared" si="31"/>
        <v>-1.2486181666006384E-2</v>
      </c>
      <c r="P120" s="68">
        <f t="shared" si="32"/>
        <v>-1.1540896811889891E-2</v>
      </c>
      <c r="Q120" s="68">
        <f t="shared" si="33"/>
        <v>-1.1457226164867185E-2</v>
      </c>
      <c r="R120" s="68">
        <f t="shared" si="34"/>
        <v>-1.1425626956604146E-2</v>
      </c>
      <c r="S120" s="68">
        <f t="shared" si="35"/>
        <v>-1.0942003888228578E-2</v>
      </c>
      <c r="T120" s="68">
        <f t="shared" si="36"/>
        <v>-1.1457226164867185E-2</v>
      </c>
      <c r="U120" s="68">
        <f t="shared" si="37"/>
        <v>1.7226164867184535E-5</v>
      </c>
      <c r="V120" s="32">
        <f t="shared" si="42"/>
        <v>1.5057836422364102E-3</v>
      </c>
      <c r="X120" s="56" t="s">
        <v>686</v>
      </c>
      <c r="Y120" s="56" t="s">
        <v>688</v>
      </c>
      <c r="Z120" s="56" t="s">
        <v>695</v>
      </c>
      <c r="AA120" s="68">
        <v>-1.145E-2</v>
      </c>
      <c r="AB120" s="68">
        <v>-1.1379999999999999E-2</v>
      </c>
      <c r="AC120" s="68">
        <f t="shared" si="38"/>
        <v>7.0000000000000617E-5</v>
      </c>
      <c r="AD120" s="32">
        <f t="shared" si="39"/>
        <v>6.1135371179039839E-3</v>
      </c>
      <c r="AF120" s="77" t="s">
        <v>686</v>
      </c>
      <c r="AG120" s="77" t="s">
        <v>688</v>
      </c>
      <c r="AH120" s="77" t="s">
        <v>695</v>
      </c>
      <c r="AI120" s="68">
        <v>-1.1440000000000001E-2</v>
      </c>
      <c r="AJ120" s="68">
        <v>-1.1480000000000001E-2</v>
      </c>
      <c r="AK120" s="68">
        <f t="shared" si="40"/>
        <v>4.0000000000000105E-5</v>
      </c>
      <c r="AL120" s="32">
        <f t="shared" si="41"/>
        <v>3.4965034965035056E-3</v>
      </c>
    </row>
    <row r="121" spans="1:38" x14ac:dyDescent="0.2">
      <c r="A121" s="56" t="s">
        <v>677</v>
      </c>
      <c r="B121" s="56" t="s">
        <v>686</v>
      </c>
      <c r="C121" s="56" t="s">
        <v>696</v>
      </c>
      <c r="D121" s="57">
        <f t="shared" si="22"/>
        <v>-1.7343333333333334E-4</v>
      </c>
      <c r="E121" s="58">
        <v>-5.203E-2</v>
      </c>
      <c r="F121" s="58">
        <f t="shared" si="23"/>
        <v>-5.1509699999999999E-2</v>
      </c>
      <c r="G121" s="58">
        <f t="shared" si="24"/>
        <v>-5.1683133333333332E-2</v>
      </c>
      <c r="H121" s="58">
        <f t="shared" si="25"/>
        <v>-5.1856566666666666E-2</v>
      </c>
      <c r="I121" s="58">
        <f t="shared" si="26"/>
        <v>-5.2203433333333334E-2</v>
      </c>
      <c r="J121" s="58">
        <f t="shared" si="27"/>
        <v>-5.2376866666666667E-2</v>
      </c>
      <c r="K121" s="58">
        <f t="shared" si="28"/>
        <v>-5.2550300000000001E-2</v>
      </c>
      <c r="L121" s="62">
        <f t="shared" ca="1" si="29"/>
        <v>0.69032751972912976</v>
      </c>
      <c r="M121" s="61">
        <v>0.88548178978391778</v>
      </c>
      <c r="N121">
        <f t="shared" si="30"/>
        <v>1</v>
      </c>
      <c r="O121" s="68">
        <f t="shared" si="31"/>
        <v>-5.8658321137910988E-2</v>
      </c>
      <c r="P121" s="68">
        <f t="shared" si="32"/>
        <v>-5.2784073571804202E-2</v>
      </c>
      <c r="Q121" s="68">
        <f t="shared" si="33"/>
        <v>-5.2225884534841852E-2</v>
      </c>
      <c r="R121" s="68">
        <f t="shared" si="34"/>
        <v>-5.2259817403052668E-2</v>
      </c>
      <c r="S121" s="68">
        <f t="shared" si="35"/>
        <v>-5.163528182167168E-2</v>
      </c>
      <c r="T121" s="68">
        <f t="shared" si="36"/>
        <v>-5.2225884534841852E-2</v>
      </c>
      <c r="U121" s="68">
        <f t="shared" si="37"/>
        <v>1.958845348418517E-4</v>
      </c>
      <c r="V121" s="32">
        <f t="shared" si="42"/>
        <v>3.764838263345218E-3</v>
      </c>
      <c r="X121" s="56" t="s">
        <v>677</v>
      </c>
      <c r="Y121" s="56" t="s">
        <v>686</v>
      </c>
      <c r="Z121" s="56" t="s">
        <v>696</v>
      </c>
      <c r="AA121" s="68">
        <v>-5.203E-2</v>
      </c>
      <c r="AB121" s="68">
        <v>-5.2040000000000003E-2</v>
      </c>
      <c r="AC121" s="68">
        <f t="shared" si="38"/>
        <v>1.0000000000003062E-5</v>
      </c>
      <c r="AD121" s="32">
        <f t="shared" si="39"/>
        <v>1.9219680953302062E-4</v>
      </c>
      <c r="AF121" s="77" t="s">
        <v>677</v>
      </c>
      <c r="AG121" s="77" t="s">
        <v>686</v>
      </c>
      <c r="AH121" s="77" t="s">
        <v>696</v>
      </c>
      <c r="AI121" s="68">
        <v>-5.203E-2</v>
      </c>
      <c r="AJ121" s="68">
        <v>-5.1589999999999997E-2</v>
      </c>
      <c r="AK121" s="68">
        <f t="shared" si="40"/>
        <v>4.4000000000000289E-4</v>
      </c>
      <c r="AL121" s="32">
        <f t="shared" si="41"/>
        <v>8.456659619450373E-3</v>
      </c>
    </row>
    <row r="122" spans="1:38" x14ac:dyDescent="0.2">
      <c r="A122" s="56" t="s">
        <v>677</v>
      </c>
      <c r="B122" s="56" t="s">
        <v>686</v>
      </c>
      <c r="C122" s="56" t="s">
        <v>697</v>
      </c>
      <c r="D122" s="57">
        <f t="shared" si="22"/>
        <v>9.893333333333333E-5</v>
      </c>
      <c r="E122" s="58">
        <v>2.9680000000000002E-2</v>
      </c>
      <c r="F122" s="58">
        <f t="shared" si="23"/>
        <v>2.9383200000000002E-2</v>
      </c>
      <c r="G122" s="58">
        <f t="shared" si="24"/>
        <v>2.9482133333333334E-2</v>
      </c>
      <c r="H122" s="58">
        <f t="shared" si="25"/>
        <v>2.9581066666666669E-2</v>
      </c>
      <c r="I122" s="58">
        <f t="shared" si="26"/>
        <v>2.9778933333333334E-2</v>
      </c>
      <c r="J122" s="58">
        <f t="shared" si="27"/>
        <v>2.9877866666666669E-2</v>
      </c>
      <c r="K122" s="58">
        <f t="shared" si="28"/>
        <v>2.9976800000000001E-2</v>
      </c>
      <c r="L122" s="62">
        <f t="shared" ca="1" si="29"/>
        <v>0.30361770703737256</v>
      </c>
      <c r="M122" s="61">
        <v>0.52798446785654818</v>
      </c>
      <c r="N122">
        <f t="shared" si="30"/>
        <v>1</v>
      </c>
      <c r="O122" s="68">
        <f t="shared" si="31"/>
        <v>3.181218383931346E-2</v>
      </c>
      <c r="P122" s="68">
        <f t="shared" si="32"/>
        <v>2.9849900686926237E-2</v>
      </c>
      <c r="Q122" s="68">
        <f t="shared" si="33"/>
        <v>2.9688111915284525E-2</v>
      </c>
      <c r="R122" s="68">
        <f t="shared" si="34"/>
        <v>2.9550843929506552E-2</v>
      </c>
      <c r="S122" s="68">
        <f t="shared" si="35"/>
        <v>2.7805960373890066E-2</v>
      </c>
      <c r="T122" s="68">
        <f t="shared" si="36"/>
        <v>2.9688111915284525E-2</v>
      </c>
      <c r="U122" s="68">
        <f t="shared" si="37"/>
        <v>8.1119152845234022E-6</v>
      </c>
      <c r="V122" s="32">
        <f t="shared" si="42"/>
        <v>2.73312509586368E-4</v>
      </c>
      <c r="X122" s="56" t="s">
        <v>677</v>
      </c>
      <c r="Y122" s="56" t="s">
        <v>686</v>
      </c>
      <c r="Z122" s="56" t="s">
        <v>697</v>
      </c>
      <c r="AA122" s="68">
        <v>2.9700000000000001E-2</v>
      </c>
      <c r="AB122" s="68">
        <v>2.9760000000000002E-2</v>
      </c>
      <c r="AC122" s="68">
        <f t="shared" si="38"/>
        <v>6.0000000000001025E-5</v>
      </c>
      <c r="AD122" s="32">
        <f t="shared" si="39"/>
        <v>2.0202020202020545E-3</v>
      </c>
      <c r="AF122" s="77" t="s">
        <v>677</v>
      </c>
      <c r="AG122" s="77" t="s">
        <v>686</v>
      </c>
      <c r="AH122" s="77" t="s">
        <v>697</v>
      </c>
      <c r="AI122" s="68">
        <v>2.9680000000000002E-2</v>
      </c>
      <c r="AJ122" s="68">
        <v>2.9389999999999999E-2</v>
      </c>
      <c r="AK122" s="68">
        <f t="shared" si="40"/>
        <v>2.9000000000000206E-4</v>
      </c>
      <c r="AL122" s="32">
        <f t="shared" si="41"/>
        <v>9.7708894878706896E-3</v>
      </c>
    </row>
    <row r="123" spans="1:38" x14ac:dyDescent="0.2">
      <c r="A123" s="56" t="s">
        <v>677</v>
      </c>
      <c r="B123" s="56" t="s">
        <v>688</v>
      </c>
      <c r="C123" s="56" t="s">
        <v>692</v>
      </c>
      <c r="D123" s="57">
        <f t="shared" si="22"/>
        <v>5.8177641733144322E-5</v>
      </c>
      <c r="E123" s="58">
        <v>-0.26458999999999999</v>
      </c>
      <c r="F123" s="58">
        <f t="shared" si="23"/>
        <v>-0.26476453292519941</v>
      </c>
      <c r="G123" s="58">
        <f t="shared" si="24"/>
        <v>-0.26470635528346625</v>
      </c>
      <c r="H123" s="58">
        <f t="shared" si="25"/>
        <v>-0.26464817764173315</v>
      </c>
      <c r="I123" s="58">
        <f t="shared" si="26"/>
        <v>-0.26453182235826683</v>
      </c>
      <c r="J123" s="58">
        <f t="shared" si="27"/>
        <v>-0.26447364471653373</v>
      </c>
      <c r="K123" s="58">
        <f t="shared" si="28"/>
        <v>-0.26441546707480057</v>
      </c>
      <c r="L123" s="62">
        <f t="shared" ca="1" si="29"/>
        <v>0.36440671639490896</v>
      </c>
      <c r="M123" s="61">
        <v>0.54678581915966173</v>
      </c>
      <c r="N123">
        <f t="shared" si="30"/>
        <v>1</v>
      </c>
      <c r="O123" s="68">
        <f t="shared" si="31"/>
        <v>-0.26328517769557225</v>
      </c>
      <c r="P123" s="68">
        <f t="shared" si="32"/>
        <v>-0.26448204138162446</v>
      </c>
      <c r="Q123" s="68">
        <f t="shared" si="33"/>
        <v>-0.26458202493810351</v>
      </c>
      <c r="R123" s="68">
        <f t="shared" si="34"/>
        <v>-0.26465790139063067</v>
      </c>
      <c r="S123" s="68">
        <f t="shared" si="35"/>
        <v>-0.26564103315521903</v>
      </c>
      <c r="T123" s="68">
        <f t="shared" si="36"/>
        <v>-0.26458202493810351</v>
      </c>
      <c r="U123" s="68">
        <f t="shared" si="37"/>
        <v>7.9750618964813391E-6</v>
      </c>
      <c r="V123" s="32">
        <f t="shared" si="42"/>
        <v>3.0141206759444196E-5</v>
      </c>
      <c r="X123" s="56" t="s">
        <v>677</v>
      </c>
      <c r="Y123" s="56" t="s">
        <v>688</v>
      </c>
      <c r="Z123" s="56" t="s">
        <v>692</v>
      </c>
      <c r="AA123" s="68">
        <v>-0.26458999999999999</v>
      </c>
      <c r="AB123" s="68">
        <v>-0.26468000000000003</v>
      </c>
      <c r="AC123" s="68">
        <f t="shared" si="38"/>
        <v>9.0000000000034497E-5</v>
      </c>
      <c r="AD123" s="32">
        <f t="shared" si="39"/>
        <v>3.4014890963390338E-4</v>
      </c>
      <c r="AF123" s="77" t="s">
        <v>677</v>
      </c>
      <c r="AG123" s="77" t="s">
        <v>688</v>
      </c>
      <c r="AH123" s="77" t="s">
        <v>692</v>
      </c>
      <c r="AI123" s="68">
        <v>-0.26458999999999999</v>
      </c>
      <c r="AJ123" s="68">
        <v>-0.26445000000000002</v>
      </c>
      <c r="AK123" s="68">
        <f t="shared" si="40"/>
        <v>1.3999999999997348E-4</v>
      </c>
      <c r="AL123" s="32">
        <f t="shared" si="41"/>
        <v>5.2912052609688004E-4</v>
      </c>
    </row>
    <row r="124" spans="1:38" x14ac:dyDescent="0.2">
      <c r="A124" s="56" t="s">
        <v>677</v>
      </c>
      <c r="B124" s="56" t="s">
        <v>688</v>
      </c>
      <c r="C124" s="56" t="s">
        <v>693</v>
      </c>
      <c r="D124" s="57">
        <f t="shared" si="22"/>
        <v>3.5000000000000001E-3</v>
      </c>
      <c r="E124" s="58">
        <v>1.05</v>
      </c>
      <c r="F124" s="58">
        <f t="shared" si="23"/>
        <v>1.0395000000000001</v>
      </c>
      <c r="G124" s="58">
        <f t="shared" si="24"/>
        <v>1.0430000000000001</v>
      </c>
      <c r="H124" s="58">
        <f t="shared" si="25"/>
        <v>1.0465</v>
      </c>
      <c r="I124" s="58">
        <f t="shared" si="26"/>
        <v>1.0535000000000001</v>
      </c>
      <c r="J124" s="58">
        <f t="shared" si="27"/>
        <v>1.0569999999999999</v>
      </c>
      <c r="K124" s="58">
        <f t="shared" si="28"/>
        <v>1.0605</v>
      </c>
      <c r="L124" s="62">
        <f t="shared" ca="1" si="29"/>
        <v>0.60978925086058056</v>
      </c>
      <c r="M124" s="61">
        <v>0.19485696703789479</v>
      </c>
      <c r="N124">
        <f t="shared" si="30"/>
        <v>1</v>
      </c>
      <c r="O124" s="68">
        <f t="shared" si="31"/>
        <v>1.0710745633861372</v>
      </c>
      <c r="P124" s="68">
        <f t="shared" si="32"/>
        <v>1.0474311948832422</v>
      </c>
      <c r="Q124" s="68">
        <f t="shared" si="33"/>
        <v>1.0468707863598963</v>
      </c>
      <c r="R124" s="68">
        <f t="shared" si="34"/>
        <v>1.0368513567669813</v>
      </c>
      <c r="S124" s="68">
        <f t="shared" si="35"/>
        <v>0.92934495965653119</v>
      </c>
      <c r="T124" s="68">
        <f t="shared" si="36"/>
        <v>1.0468707863598963</v>
      </c>
      <c r="U124" s="68">
        <f t="shared" si="37"/>
        <v>3.1292136401037673E-3</v>
      </c>
      <c r="V124" s="32">
        <f t="shared" si="42"/>
        <v>2.9802034667654924E-3</v>
      </c>
      <c r="X124" s="56" t="s">
        <v>677</v>
      </c>
      <c r="Y124" s="56" t="s">
        <v>688</v>
      </c>
      <c r="Z124" s="56" t="s">
        <v>693</v>
      </c>
      <c r="AA124" s="68">
        <v>1.05</v>
      </c>
      <c r="AB124" s="68">
        <v>1.0518400000000001</v>
      </c>
      <c r="AC124" s="68">
        <f t="shared" si="38"/>
        <v>1.8400000000000638E-3</v>
      </c>
      <c r="AD124" s="32">
        <f t="shared" si="39"/>
        <v>1.752380952381013E-3</v>
      </c>
      <c r="AF124" s="77" t="s">
        <v>677</v>
      </c>
      <c r="AG124" s="77" t="s">
        <v>688</v>
      </c>
      <c r="AH124" s="77" t="s">
        <v>693</v>
      </c>
      <c r="AI124" s="68">
        <v>1.05</v>
      </c>
      <c r="AJ124" s="68">
        <v>1.0506800000000001</v>
      </c>
      <c r="AK124" s="68">
        <f t="shared" si="40"/>
        <v>6.8000000000001393E-4</v>
      </c>
      <c r="AL124" s="32">
        <f t="shared" si="41"/>
        <v>6.4761904761906082E-4</v>
      </c>
    </row>
    <row r="125" spans="1:38" x14ac:dyDescent="0.2">
      <c r="A125" s="56" t="s">
        <v>688</v>
      </c>
      <c r="B125" s="56" t="s">
        <v>691</v>
      </c>
      <c r="C125" s="56" t="s">
        <v>694</v>
      </c>
      <c r="D125" s="57">
        <f t="shared" si="22"/>
        <v>1.5589999999999999E-4</v>
      </c>
      <c r="E125" s="58">
        <v>4.6769999999999999E-2</v>
      </c>
      <c r="F125" s="58">
        <f t="shared" si="23"/>
        <v>4.6302299999999998E-2</v>
      </c>
      <c r="G125" s="58">
        <f t="shared" si="24"/>
        <v>4.6458199999999998E-2</v>
      </c>
      <c r="H125" s="58">
        <f t="shared" si="25"/>
        <v>4.6614099999999999E-2</v>
      </c>
      <c r="I125" s="58">
        <f t="shared" si="26"/>
        <v>4.69259E-2</v>
      </c>
      <c r="J125" s="58">
        <f t="shared" si="27"/>
        <v>4.70818E-2</v>
      </c>
      <c r="K125" s="58">
        <f t="shared" si="28"/>
        <v>4.7237700000000001E-2</v>
      </c>
      <c r="L125" s="62">
        <f t="shared" ca="1" si="29"/>
        <v>0.14769830324153255</v>
      </c>
      <c r="M125" s="61">
        <v>0.90160027916473706</v>
      </c>
      <c r="N125">
        <f t="shared" si="30"/>
        <v>1</v>
      </c>
      <c r="O125" s="68">
        <f t="shared" si="31"/>
        <v>5.2845377786563286E-2</v>
      </c>
      <c r="P125" s="68">
        <f t="shared" si="32"/>
        <v>4.7466330710241228E-2</v>
      </c>
      <c r="Q125" s="68">
        <f t="shared" si="33"/>
        <v>4.6953444135721598E-2</v>
      </c>
      <c r="R125" s="68">
        <f t="shared" si="34"/>
        <v>4.6995074492434015E-2</v>
      </c>
      <c r="S125" s="68">
        <f t="shared" si="35"/>
        <v>4.6532336294721796E-2</v>
      </c>
      <c r="T125" s="68">
        <f t="shared" si="36"/>
        <v>4.6953444135721598E-2</v>
      </c>
      <c r="U125" s="68">
        <f t="shared" si="37"/>
        <v>1.8344413572159851E-4</v>
      </c>
      <c r="V125" s="32">
        <f t="shared" si="42"/>
        <v>3.9222607594953714E-3</v>
      </c>
      <c r="X125" s="56" t="s">
        <v>688</v>
      </c>
      <c r="Y125" s="56" t="s">
        <v>691</v>
      </c>
      <c r="Z125" s="56" t="s">
        <v>694</v>
      </c>
      <c r="AA125" s="68">
        <v>4.6769999999999999E-2</v>
      </c>
      <c r="AB125" s="68">
        <v>4.657E-2</v>
      </c>
      <c r="AC125" s="68">
        <f t="shared" si="38"/>
        <v>1.9999999999999879E-4</v>
      </c>
      <c r="AD125" s="32">
        <f t="shared" si="39"/>
        <v>4.2762454564891769E-3</v>
      </c>
      <c r="AF125" s="77" t="s">
        <v>688</v>
      </c>
      <c r="AG125" s="77" t="s">
        <v>691</v>
      </c>
      <c r="AH125" s="77" t="s">
        <v>694</v>
      </c>
      <c r="AI125" s="68">
        <v>4.6769999999999999E-2</v>
      </c>
      <c r="AJ125" s="68">
        <v>4.6589999999999999E-2</v>
      </c>
      <c r="AK125" s="68">
        <f t="shared" si="40"/>
        <v>1.799999999999996E-4</v>
      </c>
      <c r="AL125" s="32">
        <f t="shared" si="41"/>
        <v>3.8486209108402739E-3</v>
      </c>
    </row>
    <row r="126" spans="1:38" x14ac:dyDescent="0.2">
      <c r="A126" s="56" t="s">
        <v>688</v>
      </c>
      <c r="B126" s="56" t="s">
        <v>686</v>
      </c>
      <c r="C126" s="56" t="s">
        <v>694</v>
      </c>
      <c r="D126" s="57">
        <f t="shared" si="22"/>
        <v>-4.4066666666666669E-5</v>
      </c>
      <c r="E126" s="58">
        <v>-1.3220000000000001E-2</v>
      </c>
      <c r="F126" s="58">
        <f t="shared" si="23"/>
        <v>-1.30878E-2</v>
      </c>
      <c r="G126" s="58">
        <f t="shared" si="24"/>
        <v>-1.3131866666666667E-2</v>
      </c>
      <c r="H126" s="58">
        <f t="shared" si="25"/>
        <v>-1.3175933333333334E-2</v>
      </c>
      <c r="I126" s="58">
        <f t="shared" si="26"/>
        <v>-1.3264066666666668E-2</v>
      </c>
      <c r="J126" s="58">
        <f t="shared" si="27"/>
        <v>-1.3308133333333335E-2</v>
      </c>
      <c r="K126" s="58">
        <f t="shared" si="28"/>
        <v>-1.3352200000000002E-2</v>
      </c>
      <c r="L126" s="62">
        <f t="shared" ca="1" si="29"/>
        <v>2.9494051847500979E-2</v>
      </c>
      <c r="M126" s="61">
        <v>0.82766867688268331</v>
      </c>
      <c r="N126">
        <f t="shared" si="30"/>
        <v>1</v>
      </c>
      <c r="O126" s="68">
        <f t="shared" si="31"/>
        <v>-1.4785380871544539E-2</v>
      </c>
      <c r="P126" s="68">
        <f t="shared" si="32"/>
        <v>-1.3392851800549157E-2</v>
      </c>
      <c r="Q126" s="68">
        <f t="shared" si="33"/>
        <v>-1.3262306669678574E-2</v>
      </c>
      <c r="R126" s="68">
        <f t="shared" si="34"/>
        <v>-1.3259646600647268E-2</v>
      </c>
      <c r="S126" s="68">
        <f t="shared" si="35"/>
        <v>-1.3000937670301332E-2</v>
      </c>
      <c r="T126" s="68">
        <f t="shared" si="36"/>
        <v>-1.3262306669678574E-2</v>
      </c>
      <c r="U126" s="68">
        <f t="shared" si="37"/>
        <v>4.2306669678573647E-5</v>
      </c>
      <c r="V126" s="32">
        <f t="shared" si="42"/>
        <v>3.2002019424034528E-3</v>
      </c>
      <c r="X126" s="56" t="s">
        <v>688</v>
      </c>
      <c r="Y126" s="56" t="s">
        <v>686</v>
      </c>
      <c r="Z126" s="56" t="s">
        <v>694</v>
      </c>
      <c r="AA126" s="68">
        <v>-1.323E-2</v>
      </c>
      <c r="AB126" s="68">
        <v>-1.332E-2</v>
      </c>
      <c r="AC126" s="68">
        <f t="shared" si="38"/>
        <v>8.9999999999999802E-5</v>
      </c>
      <c r="AD126" s="32">
        <f t="shared" si="39"/>
        <v>6.8027210884353592E-3</v>
      </c>
      <c r="AF126" s="77" t="s">
        <v>688</v>
      </c>
      <c r="AG126" s="77" t="s">
        <v>686</v>
      </c>
      <c r="AH126" s="77" t="s">
        <v>694</v>
      </c>
      <c r="AI126" s="68">
        <v>-1.3220000000000001E-2</v>
      </c>
      <c r="AJ126" s="68">
        <v>-1.315E-2</v>
      </c>
      <c r="AK126" s="68">
        <f t="shared" si="40"/>
        <v>7.0000000000000617E-5</v>
      </c>
      <c r="AL126" s="32">
        <f t="shared" si="41"/>
        <v>5.295007564296567E-3</v>
      </c>
    </row>
    <row r="127" spans="1:38" x14ac:dyDescent="0.2">
      <c r="A127" s="56" t="s">
        <v>688</v>
      </c>
      <c r="B127" s="56" t="s">
        <v>685</v>
      </c>
      <c r="C127" s="56" t="s">
        <v>694</v>
      </c>
      <c r="D127" s="57">
        <f t="shared" si="22"/>
        <v>-4.8440000000000001E-4</v>
      </c>
      <c r="E127" s="58">
        <v>-0.14532</v>
      </c>
      <c r="F127" s="58">
        <f t="shared" si="23"/>
        <v>-0.14386680000000002</v>
      </c>
      <c r="G127" s="58">
        <f t="shared" si="24"/>
        <v>-0.14435120000000001</v>
      </c>
      <c r="H127" s="58">
        <f t="shared" si="25"/>
        <v>-0.14483560000000001</v>
      </c>
      <c r="I127" s="58">
        <f t="shared" si="26"/>
        <v>-0.1458044</v>
      </c>
      <c r="J127" s="58">
        <f t="shared" si="27"/>
        <v>-0.1462888</v>
      </c>
      <c r="K127" s="58">
        <f t="shared" si="28"/>
        <v>-0.14677319999999999</v>
      </c>
      <c r="L127" s="62">
        <f t="shared" ca="1" si="29"/>
        <v>0.2862537338843294</v>
      </c>
      <c r="M127" s="61">
        <v>0.74540266483276163</v>
      </c>
      <c r="N127">
        <f t="shared" si="30"/>
        <v>1</v>
      </c>
      <c r="O127" s="68">
        <f t="shared" si="31"/>
        <v>-0.160669555750349</v>
      </c>
      <c r="P127" s="68">
        <f t="shared" si="32"/>
        <v>-0.14692683451688734</v>
      </c>
      <c r="Q127" s="68">
        <f t="shared" si="33"/>
        <v>-0.14566829490432168</v>
      </c>
      <c r="R127" s="68">
        <f t="shared" si="34"/>
        <v>-0.14546258492159669</v>
      </c>
      <c r="S127" s="68">
        <f t="shared" si="35"/>
        <v>-0.14105417859417207</v>
      </c>
      <c r="T127" s="68">
        <f t="shared" si="36"/>
        <v>-0.14566829490432168</v>
      </c>
      <c r="U127" s="68">
        <f t="shared" si="37"/>
        <v>3.4829490432167209E-4</v>
      </c>
      <c r="V127" s="32">
        <f t="shared" si="42"/>
        <v>2.3967444558331413E-3</v>
      </c>
      <c r="X127" s="56" t="s">
        <v>688</v>
      </c>
      <c r="Y127" s="56" t="s">
        <v>685</v>
      </c>
      <c r="Z127" s="56" t="s">
        <v>694</v>
      </c>
      <c r="AA127" s="68">
        <v>-0.14532999999999999</v>
      </c>
      <c r="AB127" s="68">
        <v>-0.14504</v>
      </c>
      <c r="AC127" s="68">
        <f t="shared" si="38"/>
        <v>2.8999999999998471E-4</v>
      </c>
      <c r="AD127" s="32">
        <f t="shared" si="39"/>
        <v>1.9954586114359369E-3</v>
      </c>
      <c r="AF127" s="77" t="s">
        <v>688</v>
      </c>
      <c r="AG127" s="77" t="s">
        <v>685</v>
      </c>
      <c r="AH127" s="77" t="s">
        <v>694</v>
      </c>
      <c r="AI127" s="68">
        <v>-0.14532</v>
      </c>
      <c r="AJ127" s="68">
        <v>-0.14396999999999999</v>
      </c>
      <c r="AK127" s="68">
        <f t="shared" si="40"/>
        <v>1.3500000000000179E-3</v>
      </c>
      <c r="AL127" s="32">
        <f t="shared" si="41"/>
        <v>9.2898431048721291E-3</v>
      </c>
    </row>
    <row r="128" spans="1:38" x14ac:dyDescent="0.2">
      <c r="A128" s="56" t="s">
        <v>688</v>
      </c>
      <c r="B128" s="56" t="s">
        <v>686</v>
      </c>
      <c r="C128" s="56" t="s">
        <v>695</v>
      </c>
      <c r="D128" s="57">
        <f t="shared" si="22"/>
        <v>3.8133333333333336E-5</v>
      </c>
      <c r="E128" s="58">
        <v>1.1440000000000001E-2</v>
      </c>
      <c r="F128" s="58">
        <f t="shared" si="23"/>
        <v>1.13256E-2</v>
      </c>
      <c r="G128" s="58">
        <f t="shared" si="24"/>
        <v>1.1363733333333334E-2</v>
      </c>
      <c r="H128" s="58">
        <f t="shared" si="25"/>
        <v>1.1401866666666666E-2</v>
      </c>
      <c r="I128" s="58">
        <f t="shared" si="26"/>
        <v>1.1478133333333335E-2</v>
      </c>
      <c r="J128" s="58">
        <f t="shared" si="27"/>
        <v>1.1516266666666667E-2</v>
      </c>
      <c r="K128" s="58">
        <f t="shared" si="28"/>
        <v>1.1554400000000001E-2</v>
      </c>
      <c r="L128" s="62">
        <f t="shared" ca="1" si="29"/>
        <v>0.49579798498297001</v>
      </c>
      <c r="M128" s="61">
        <v>0.81089832255196814</v>
      </c>
      <c r="N128">
        <f t="shared" si="30"/>
        <v>1</v>
      </c>
      <c r="O128" s="68">
        <f t="shared" si="31"/>
        <v>1.2764797017870191E-2</v>
      </c>
      <c r="P128" s="68">
        <f t="shared" si="32"/>
        <v>1.1584872524159783E-2</v>
      </c>
      <c r="Q128" s="68">
        <f t="shared" si="33"/>
        <v>1.1474736564215203E-2</v>
      </c>
      <c r="R128" s="68">
        <f t="shared" si="34"/>
        <v>1.1469602668874038E-2</v>
      </c>
      <c r="S128" s="68">
        <f t="shared" si="35"/>
        <v>1.1220619240092383E-2</v>
      </c>
      <c r="T128" s="68">
        <f t="shared" si="36"/>
        <v>1.1474736564215203E-2</v>
      </c>
      <c r="U128" s="68">
        <f t="shared" si="37"/>
        <v>3.4736564215202825E-5</v>
      </c>
      <c r="V128" s="32">
        <f t="shared" si="42"/>
        <v>3.0364129558743728E-3</v>
      </c>
      <c r="X128" s="56" t="s">
        <v>688</v>
      </c>
      <c r="Y128" s="56" t="s">
        <v>691</v>
      </c>
      <c r="Z128" s="56" t="s">
        <v>695</v>
      </c>
      <c r="AA128" s="68">
        <v>-2.801E-2</v>
      </c>
      <c r="AB128" s="68">
        <v>-2.7869999999999999E-2</v>
      </c>
      <c r="AC128" s="68">
        <f t="shared" si="38"/>
        <v>1.4000000000000123E-4</v>
      </c>
      <c r="AD128" s="32">
        <f t="shared" si="39"/>
        <v>4.9982149232417434E-3</v>
      </c>
      <c r="AF128" s="77" t="s">
        <v>688</v>
      </c>
      <c r="AG128" s="77" t="s">
        <v>686</v>
      </c>
      <c r="AH128" s="77" t="s">
        <v>695</v>
      </c>
      <c r="AI128" s="68">
        <v>1.1440000000000001E-2</v>
      </c>
      <c r="AJ128" s="68">
        <v>1.1390000000000001E-2</v>
      </c>
      <c r="AK128" s="68">
        <f t="shared" si="40"/>
        <v>4.9999999999999697E-5</v>
      </c>
      <c r="AL128" s="32">
        <f t="shared" si="41"/>
        <v>4.3706293706293441E-3</v>
      </c>
    </row>
    <row r="129" spans="1:38" x14ac:dyDescent="0.2">
      <c r="A129" s="56" t="s">
        <v>688</v>
      </c>
      <c r="B129" s="56" t="s">
        <v>691</v>
      </c>
      <c r="C129" s="56" t="s">
        <v>695</v>
      </c>
      <c r="D129" s="57">
        <f t="shared" si="22"/>
        <v>-9.3333333333333343E-5</v>
      </c>
      <c r="E129" s="58">
        <v>-2.8000000000000001E-2</v>
      </c>
      <c r="F129" s="58">
        <f t="shared" si="23"/>
        <v>-2.7720000000000002E-2</v>
      </c>
      <c r="G129" s="58">
        <f t="shared" si="24"/>
        <v>-2.7813333333333332E-2</v>
      </c>
      <c r="H129" s="58">
        <f t="shared" si="25"/>
        <v>-2.7906666666666666E-2</v>
      </c>
      <c r="I129" s="58">
        <f t="shared" si="26"/>
        <v>-2.8093333333333335E-2</v>
      </c>
      <c r="J129" s="58">
        <f t="shared" si="27"/>
        <v>-2.8186666666666669E-2</v>
      </c>
      <c r="K129" s="58">
        <f t="shared" si="28"/>
        <v>-2.828E-2</v>
      </c>
      <c r="L129" s="62">
        <f t="shared" ca="1" si="29"/>
        <v>0.81553758825820744</v>
      </c>
      <c r="M129" s="61">
        <v>4.3752782879128205E-2</v>
      </c>
      <c r="N129">
        <f t="shared" si="30"/>
        <v>-2</v>
      </c>
      <c r="O129" s="68">
        <f t="shared" si="31"/>
        <v>-2.7904503173366832E-2</v>
      </c>
      <c r="P129" s="68">
        <f t="shared" si="32"/>
        <v>-2.7827723274972176E-2</v>
      </c>
      <c r="Q129" s="68">
        <f t="shared" si="33"/>
        <v>-2.7875232717263557E-2</v>
      </c>
      <c r="R129" s="68">
        <f t="shared" si="34"/>
        <v>-2.754559425853852E-2</v>
      </c>
      <c r="S129" s="68">
        <f t="shared" si="35"/>
        <v>-2.4125047073910867E-2</v>
      </c>
      <c r="T129" s="68">
        <f t="shared" si="36"/>
        <v>-2.7827723274972176E-2</v>
      </c>
      <c r="U129" s="68">
        <f t="shared" si="37"/>
        <v>1.7227672502782496E-4</v>
      </c>
      <c r="V129" s="32">
        <f t="shared" si="42"/>
        <v>6.1527401795651773E-3</v>
      </c>
      <c r="X129" s="56" t="s">
        <v>688</v>
      </c>
      <c r="Y129" s="56" t="s">
        <v>686</v>
      </c>
      <c r="Z129" s="56" t="s">
        <v>695</v>
      </c>
      <c r="AA129" s="68">
        <v>1.145E-2</v>
      </c>
      <c r="AB129" s="68">
        <v>1.146E-2</v>
      </c>
      <c r="AC129" s="68">
        <f t="shared" si="38"/>
        <v>9.9999999999995925E-6</v>
      </c>
      <c r="AD129" s="32">
        <f t="shared" si="39"/>
        <v>8.7336244541481162E-4</v>
      </c>
      <c r="AF129" s="77" t="s">
        <v>688</v>
      </c>
      <c r="AG129" s="77" t="s">
        <v>691</v>
      </c>
      <c r="AH129" s="77" t="s">
        <v>695</v>
      </c>
      <c r="AI129" s="68">
        <v>-2.8000000000000001E-2</v>
      </c>
      <c r="AJ129" s="68">
        <v>-2.8160000000000001E-2</v>
      </c>
      <c r="AK129" s="68">
        <f t="shared" si="40"/>
        <v>1.6000000000000042E-4</v>
      </c>
      <c r="AL129" s="32">
        <f t="shared" si="41"/>
        <v>5.714285714285729E-3</v>
      </c>
    </row>
    <row r="130" spans="1:38" x14ac:dyDescent="0.2">
      <c r="A130" s="56" t="s">
        <v>688</v>
      </c>
      <c r="B130" s="56" t="s">
        <v>685</v>
      </c>
      <c r="C130" s="56" t="s">
        <v>695</v>
      </c>
      <c r="D130" s="57">
        <f t="shared" si="22"/>
        <v>3.6186666666666672E-4</v>
      </c>
      <c r="E130" s="58">
        <v>0.10856</v>
      </c>
      <c r="F130" s="58">
        <f t="shared" si="23"/>
        <v>0.1074744</v>
      </c>
      <c r="G130" s="58">
        <f t="shared" si="24"/>
        <v>0.10783626666666667</v>
      </c>
      <c r="H130" s="58">
        <f t="shared" si="25"/>
        <v>0.10819813333333334</v>
      </c>
      <c r="I130" s="58">
        <f t="shared" si="26"/>
        <v>0.10892186666666667</v>
      </c>
      <c r="J130" s="58">
        <f t="shared" si="27"/>
        <v>0.10928373333333334</v>
      </c>
      <c r="K130" s="58">
        <f t="shared" si="28"/>
        <v>0.10964560000000001</v>
      </c>
      <c r="L130" s="62">
        <f t="shared" ca="1" si="29"/>
        <v>0.83018204150433372</v>
      </c>
      <c r="M130" s="61">
        <v>0.9074076559180988</v>
      </c>
      <c r="N130">
        <f t="shared" si="30"/>
        <v>1</v>
      </c>
      <c r="O130" s="68">
        <f t="shared" si="31"/>
        <v>0.12275981089766419</v>
      </c>
      <c r="P130" s="68">
        <f t="shared" si="32"/>
        <v>0.11019174881350183</v>
      </c>
      <c r="Q130" s="68">
        <f t="shared" si="33"/>
        <v>0.10899195795611358</v>
      </c>
      <c r="R130" s="68">
        <f t="shared" si="34"/>
        <v>0.10909789431264334</v>
      </c>
      <c r="S130" s="68">
        <f t="shared" si="35"/>
        <v>0.10810631967777294</v>
      </c>
      <c r="T130" s="68">
        <f t="shared" si="36"/>
        <v>0.10899195795611358</v>
      </c>
      <c r="U130" s="68">
        <f t="shared" si="37"/>
        <v>4.319579561135739E-4</v>
      </c>
      <c r="V130" s="32">
        <f t="shared" si="42"/>
        <v>3.9789789619894423E-3</v>
      </c>
      <c r="X130" s="56" t="s">
        <v>688</v>
      </c>
      <c r="Y130" s="56" t="s">
        <v>685</v>
      </c>
      <c r="Z130" s="56" t="s">
        <v>695</v>
      </c>
      <c r="AA130" s="68">
        <v>0.10856</v>
      </c>
      <c r="AB130" s="68">
        <v>0.10804</v>
      </c>
      <c r="AC130" s="68">
        <f t="shared" si="38"/>
        <v>5.2000000000000657E-4</v>
      </c>
      <c r="AD130" s="32">
        <f t="shared" si="39"/>
        <v>4.7899778924097875E-3</v>
      </c>
      <c r="AF130" s="77" t="s">
        <v>688</v>
      </c>
      <c r="AG130" s="77" t="s">
        <v>685</v>
      </c>
      <c r="AH130" s="77" t="s">
        <v>695</v>
      </c>
      <c r="AI130" s="68">
        <v>0.10856</v>
      </c>
      <c r="AJ130" s="68">
        <v>0.10798000000000001</v>
      </c>
      <c r="AK130" s="68">
        <f t="shared" si="40"/>
        <v>5.7999999999999718E-4</v>
      </c>
      <c r="AL130" s="32">
        <f t="shared" si="41"/>
        <v>5.3426676492262081E-3</v>
      </c>
    </row>
    <row r="131" spans="1:38" x14ac:dyDescent="0.2">
      <c r="A131" s="56" t="s">
        <v>677</v>
      </c>
      <c r="B131" s="56" t="s">
        <v>688</v>
      </c>
      <c r="C131" s="56" t="s">
        <v>696</v>
      </c>
      <c r="D131" s="57">
        <f t="shared" si="22"/>
        <v>-3.7260000000000006E-4</v>
      </c>
      <c r="E131" s="58">
        <v>-0.11178</v>
      </c>
      <c r="F131" s="58">
        <f t="shared" si="23"/>
        <v>-0.1106622</v>
      </c>
      <c r="G131" s="58">
        <f t="shared" si="24"/>
        <v>-0.1110348</v>
      </c>
      <c r="H131" s="58">
        <f t="shared" si="25"/>
        <v>-0.1114074</v>
      </c>
      <c r="I131" s="58">
        <f t="shared" si="26"/>
        <v>-0.11215260000000001</v>
      </c>
      <c r="J131" s="58">
        <f t="shared" si="27"/>
        <v>-0.11252520000000001</v>
      </c>
      <c r="K131" s="58">
        <f t="shared" si="28"/>
        <v>-0.11289780000000001</v>
      </c>
      <c r="L131" s="62">
        <f t="shared" ca="1" si="29"/>
        <v>0.39600816002546912</v>
      </c>
      <c r="M131" s="61">
        <v>0.86191577164830324</v>
      </c>
      <c r="N131">
        <f t="shared" si="30"/>
        <v>1</v>
      </c>
      <c r="O131" s="68">
        <f t="shared" si="31"/>
        <v>-0.12561076906835233</v>
      </c>
      <c r="P131" s="68">
        <f t="shared" si="32"/>
        <v>-0.11333542204941986</v>
      </c>
      <c r="Q131" s="68">
        <f t="shared" si="33"/>
        <v>-0.11217510640643469</v>
      </c>
      <c r="R131" s="68">
        <f t="shared" si="34"/>
        <v>-0.11220912271167151</v>
      </c>
      <c r="S131" s="68">
        <f t="shared" si="35"/>
        <v>-0.11052264039702368</v>
      </c>
      <c r="T131" s="68">
        <f t="shared" si="36"/>
        <v>-0.11217510640643469</v>
      </c>
      <c r="U131" s="68">
        <f t="shared" si="37"/>
        <v>3.9510640643468375E-4</v>
      </c>
      <c r="V131" s="32">
        <f t="shared" si="42"/>
        <v>3.5346788909884036E-3</v>
      </c>
      <c r="X131" s="56" t="s">
        <v>677</v>
      </c>
      <c r="Y131" s="56" t="s">
        <v>688</v>
      </c>
      <c r="Z131" s="56" t="s">
        <v>696</v>
      </c>
      <c r="AA131" s="68">
        <v>-0.11178</v>
      </c>
      <c r="AB131" s="68">
        <v>-0.11187999999999999</v>
      </c>
      <c r="AC131" s="68">
        <f t="shared" si="38"/>
        <v>9.9999999999988987E-5</v>
      </c>
      <c r="AD131" s="32">
        <f t="shared" si="39"/>
        <v>8.9461442118437097E-4</v>
      </c>
      <c r="AF131" s="77" t="s">
        <v>677</v>
      </c>
      <c r="AG131" s="77" t="s">
        <v>688</v>
      </c>
      <c r="AH131" s="77" t="s">
        <v>696</v>
      </c>
      <c r="AI131" s="68">
        <v>-0.11178</v>
      </c>
      <c r="AJ131" s="68">
        <v>-0.11126999999999999</v>
      </c>
      <c r="AK131" s="68">
        <f t="shared" si="40"/>
        <v>5.1000000000001044E-4</v>
      </c>
      <c r="AL131" s="32">
        <f t="shared" si="41"/>
        <v>4.5625335480408875E-3</v>
      </c>
    </row>
    <row r="132" spans="1:38" x14ac:dyDescent="0.2">
      <c r="A132" s="56" t="s">
        <v>677</v>
      </c>
      <c r="B132" s="56" t="s">
        <v>688</v>
      </c>
      <c r="C132" s="56" t="s">
        <v>697</v>
      </c>
      <c r="D132" s="57">
        <f t="shared" si="22"/>
        <v>3.0666666666666668E-4</v>
      </c>
      <c r="E132" s="58">
        <v>9.1999999999999998E-2</v>
      </c>
      <c r="F132" s="58">
        <f t="shared" si="23"/>
        <v>9.1079999999999994E-2</v>
      </c>
      <c r="G132" s="58">
        <f t="shared" si="24"/>
        <v>9.1386666666666672E-2</v>
      </c>
      <c r="H132" s="58">
        <f t="shared" si="25"/>
        <v>9.1693333333333335E-2</v>
      </c>
      <c r="I132" s="58">
        <f t="shared" si="26"/>
        <v>9.2306666666666662E-2</v>
      </c>
      <c r="J132" s="58">
        <f t="shared" si="27"/>
        <v>9.2613333333333325E-2</v>
      </c>
      <c r="K132" s="58">
        <f t="shared" si="28"/>
        <v>9.2920000000000003E-2</v>
      </c>
      <c r="L132" s="62">
        <f t="shared" ca="1" si="29"/>
        <v>0.77972739991481355</v>
      </c>
      <c r="M132" s="61">
        <v>8.6120357986136042E-2</v>
      </c>
      <c r="N132">
        <f t="shared" si="30"/>
        <v>-2</v>
      </c>
      <c r="O132" s="68">
        <f t="shared" si="31"/>
        <v>9.2291946066002287E-2</v>
      </c>
      <c r="P132" s="68">
        <f t="shared" si="32"/>
        <v>9.1529552929475705E-2</v>
      </c>
      <c r="Q132" s="68">
        <f t="shared" si="33"/>
        <v>9.162811869259424E-2</v>
      </c>
      <c r="R132" s="68">
        <f t="shared" si="34"/>
        <v>9.0602557589765154E-2</v>
      </c>
      <c r="S132" s="68">
        <f t="shared" si="35"/>
        <v>7.9873733167788952E-2</v>
      </c>
      <c r="T132" s="68">
        <f t="shared" si="36"/>
        <v>9.1529552929475705E-2</v>
      </c>
      <c r="U132" s="68">
        <f t="shared" si="37"/>
        <v>4.7044707052429358E-4</v>
      </c>
      <c r="V132" s="32">
        <f t="shared" si="42"/>
        <v>5.1135551143944953E-3</v>
      </c>
      <c r="X132" s="56" t="s">
        <v>677</v>
      </c>
      <c r="Y132" s="56" t="s">
        <v>688</v>
      </c>
      <c r="Z132" s="56" t="s">
        <v>697</v>
      </c>
      <c r="AA132" s="68">
        <v>9.1999999999999998E-2</v>
      </c>
      <c r="AB132" s="68">
        <v>9.2189999999999994E-2</v>
      </c>
      <c r="AC132" s="68">
        <f t="shared" si="38"/>
        <v>1.8999999999999573E-4</v>
      </c>
      <c r="AD132" s="32">
        <f t="shared" si="39"/>
        <v>2.0652173913043013E-3</v>
      </c>
      <c r="AF132" s="77" t="s">
        <v>677</v>
      </c>
      <c r="AG132" s="77" t="s">
        <v>688</v>
      </c>
      <c r="AH132" s="77" t="s">
        <v>697</v>
      </c>
      <c r="AI132" s="68">
        <v>9.1999999999999998E-2</v>
      </c>
      <c r="AJ132" s="68">
        <v>9.214E-2</v>
      </c>
      <c r="AK132" s="68">
        <f t="shared" si="40"/>
        <v>1.4000000000000123E-4</v>
      </c>
      <c r="AL132" s="32">
        <f t="shared" si="41"/>
        <v>1.521739130434796E-3</v>
      </c>
    </row>
    <row r="133" spans="1:38" x14ac:dyDescent="0.2">
      <c r="A133" s="56" t="s">
        <v>677</v>
      </c>
      <c r="B133" s="56" t="s">
        <v>691</v>
      </c>
      <c r="C133" s="56" t="s">
        <v>692</v>
      </c>
      <c r="D133" s="57">
        <f t="shared" si="22"/>
        <v>5.8177641733144322E-5</v>
      </c>
      <c r="E133" s="58">
        <v>-0.27977999999999997</v>
      </c>
      <c r="F133" s="58">
        <f t="shared" si="23"/>
        <v>-0.2799545329251994</v>
      </c>
      <c r="G133" s="58">
        <f t="shared" si="24"/>
        <v>-0.27989635528346624</v>
      </c>
      <c r="H133" s="58">
        <f t="shared" si="25"/>
        <v>-0.27983817764173313</v>
      </c>
      <c r="I133" s="58">
        <f t="shared" si="26"/>
        <v>-0.27972182235826681</v>
      </c>
      <c r="J133" s="58">
        <f t="shared" si="27"/>
        <v>-0.27966364471653371</v>
      </c>
      <c r="K133" s="58">
        <f t="shared" si="28"/>
        <v>-0.27960546707480055</v>
      </c>
      <c r="L133" s="62">
        <f t="shared" ca="1" si="29"/>
        <v>0.76146400796867064</v>
      </c>
      <c r="M133" s="61">
        <v>0.99936278184207272</v>
      </c>
      <c r="N133">
        <f t="shared" si="30"/>
        <v>3</v>
      </c>
      <c r="O133" s="68">
        <f t="shared" si="31"/>
        <v>-0.27724767837661562</v>
      </c>
      <c r="P133" s="68">
        <f t="shared" si="32"/>
        <v>-0.27947829700788207</v>
      </c>
      <c r="Q133" s="68">
        <f t="shared" si="33"/>
        <v>-0.27969487914146823</v>
      </c>
      <c r="R133" s="68">
        <f t="shared" si="34"/>
        <v>-0.27965415701688828</v>
      </c>
      <c r="S133" s="68">
        <f t="shared" si="35"/>
        <v>-0.27960353383626246</v>
      </c>
      <c r="T133" s="68">
        <f t="shared" si="36"/>
        <v>-0.27960353383626246</v>
      </c>
      <c r="U133" s="68">
        <f t="shared" si="37"/>
        <v>1.7646616373750978E-4</v>
      </c>
      <c r="V133" s="32">
        <f t="shared" si="42"/>
        <v>6.3073187410647583E-4</v>
      </c>
      <c r="X133" s="56" t="s">
        <v>677</v>
      </c>
      <c r="Y133" s="56" t="s">
        <v>691</v>
      </c>
      <c r="Z133" s="56" t="s">
        <v>692</v>
      </c>
      <c r="AA133" s="68">
        <v>-0.27977999999999997</v>
      </c>
      <c r="AB133" s="68">
        <v>-0.27981</v>
      </c>
      <c r="AC133" s="68">
        <f t="shared" si="38"/>
        <v>3.0000000000030003E-5</v>
      </c>
      <c r="AD133" s="32">
        <f t="shared" si="39"/>
        <v>1.0722710701276004E-4</v>
      </c>
      <c r="AF133" s="77" t="s">
        <v>677</v>
      </c>
      <c r="AG133" s="77" t="s">
        <v>691</v>
      </c>
      <c r="AH133" s="77" t="s">
        <v>692</v>
      </c>
      <c r="AI133" s="68">
        <v>-0.27977999999999997</v>
      </c>
      <c r="AJ133" s="68">
        <v>-0.27995999999999999</v>
      </c>
      <c r="AK133" s="68">
        <f t="shared" si="40"/>
        <v>1.8000000000001348E-4</v>
      </c>
      <c r="AL133" s="32">
        <f t="shared" si="41"/>
        <v>6.4336264207596507E-4</v>
      </c>
    </row>
    <row r="134" spans="1:38" x14ac:dyDescent="0.2">
      <c r="A134" s="56" t="s">
        <v>677</v>
      </c>
      <c r="B134" s="56" t="s">
        <v>691</v>
      </c>
      <c r="C134" s="56" t="s">
        <v>693</v>
      </c>
      <c r="D134" s="57">
        <f t="shared" ref="D134:D140" si="43">IF(C134="03",(0.01*PI()/180)/3,(E134*0.01)/3)</f>
        <v>3.4533333333333339E-3</v>
      </c>
      <c r="E134" s="58">
        <v>1.036</v>
      </c>
      <c r="F134" s="58">
        <f t="shared" ref="F134:F140" si="44">E134-3*D134</f>
        <v>1.0256400000000001</v>
      </c>
      <c r="G134" s="58">
        <f t="shared" ref="G134:G140" si="45">E134-2*D134</f>
        <v>1.0290933333333334</v>
      </c>
      <c r="H134" s="58">
        <f t="shared" ref="H134:H140" si="46">E134-D134</f>
        <v>1.0325466666666667</v>
      </c>
      <c r="I134" s="58">
        <f t="shared" ref="I134:I140" si="47">E134+D134</f>
        <v>1.0394533333333333</v>
      </c>
      <c r="J134" s="58">
        <f t="shared" ref="J134:J140" si="48">E134+2*D134</f>
        <v>1.0429066666666666</v>
      </c>
      <c r="K134" s="58">
        <f t="shared" ref="K134:K140" si="49">E134+3*D134</f>
        <v>1.04636</v>
      </c>
      <c r="L134" s="62">
        <f t="shared" ref="L134:L140" ca="1" si="50">RAND()</f>
        <v>8.0062390138607942E-2</v>
      </c>
      <c r="M134" s="61">
        <v>0.95320747099620906</v>
      </c>
      <c r="N134">
        <f t="shared" ref="N134:N140" si="51">IF(M134&lt;$G$3,-3,IF(M134&lt;$H$3,-2,IF(M134&lt;$J$3,1,IF(M134&lt;$K$3,2,IF(M134&lt;1,3)))))</f>
        <v>1</v>
      </c>
      <c r="O134" s="68">
        <f t="shared" ref="O134:O140" si="52">(((G134-F134)/($G$3-$F$3))*($M134-$F$3))+(F134)</f>
        <v>1.1788838756724263</v>
      </c>
      <c r="P134" s="68">
        <f t="shared" ref="P134:P140" si="53">(((H134-G134)/($H$3-$G$3))*($M134-$G$3))+(G134)</f>
        <v>1.0527357699276936</v>
      </c>
      <c r="Q134" s="68">
        <f t="shared" ref="Q134:Q140" si="54">(((I134-H134)/($I$3-$H$3))*($M134-$H$3))+(H134)</f>
        <v>1.0405856327761702</v>
      </c>
      <c r="R134" s="68">
        <f t="shared" ref="R134:R140" si="55">(((J134-I134)/($J$3-$I$3))*($M134-$I$3))+(I134)</f>
        <v>1.0422969963196487</v>
      </c>
      <c r="S134" s="68">
        <f t="shared" ref="S134:S140" si="56">(((K134-J134)/($K$3-$J$3))*($M134-$J$3))+(J134)</f>
        <v>1.039043999992552</v>
      </c>
      <c r="T134" s="68">
        <f t="shared" ref="T134:T140" si="57">IF(N134=-3,O134,IF(N134=-2,P134,IF(N134=1,Q134,IF(N134=2,R134,S134))))</f>
        <v>1.0405856327761702</v>
      </c>
      <c r="U134" s="68">
        <f t="shared" ref="U134:U140" si="58">ABS(T134-E134)</f>
        <v>4.5856327761701898E-3</v>
      </c>
      <c r="V134" s="32">
        <f t="shared" si="42"/>
        <v>4.4262864634847391E-3</v>
      </c>
      <c r="X134" s="56" t="s">
        <v>677</v>
      </c>
      <c r="Y134" s="56" t="s">
        <v>691</v>
      </c>
      <c r="Z134" s="56" t="s">
        <v>693</v>
      </c>
      <c r="AA134" s="68">
        <v>1.036</v>
      </c>
      <c r="AB134" s="68">
        <v>1.03881</v>
      </c>
      <c r="AC134" s="68">
        <f t="shared" ref="AC134:AC140" si="59">ABS(AB134-AA134)</f>
        <v>2.8099999999999792E-3</v>
      </c>
      <c r="AD134" s="32">
        <f t="shared" ref="AD134:AD140" si="60">ABS(AC134/AA134)</f>
        <v>2.7123552123551921E-3</v>
      </c>
      <c r="AF134" s="77" t="s">
        <v>677</v>
      </c>
      <c r="AG134" s="77" t="s">
        <v>691</v>
      </c>
      <c r="AH134" s="77" t="s">
        <v>693</v>
      </c>
      <c r="AI134" s="68">
        <v>1.036</v>
      </c>
      <c r="AJ134" s="68">
        <v>1.0394000000000001</v>
      </c>
      <c r="AK134" s="68">
        <f t="shared" ref="AK134:AK140" si="61">ABS(AJ134-AI134)</f>
        <v>3.4000000000000696E-3</v>
      </c>
      <c r="AL134" s="32">
        <f t="shared" ref="AL134:AL140" si="62">ABS(AK134/AI134)</f>
        <v>3.2818532818533488E-3</v>
      </c>
    </row>
    <row r="135" spans="1:38" x14ac:dyDescent="0.2">
      <c r="A135" s="56" t="s">
        <v>691</v>
      </c>
      <c r="B135" s="56" t="s">
        <v>684</v>
      </c>
      <c r="C135" s="56" t="s">
        <v>694</v>
      </c>
      <c r="D135" s="57">
        <f t="shared" si="43"/>
        <v>-2.563666666666667E-4</v>
      </c>
      <c r="E135" s="58">
        <v>-7.6910000000000006E-2</v>
      </c>
      <c r="F135" s="58">
        <f t="shared" si="44"/>
        <v>-7.6140900000000011E-2</v>
      </c>
      <c r="G135" s="58">
        <f t="shared" si="45"/>
        <v>-7.6397266666666672E-2</v>
      </c>
      <c r="H135" s="58">
        <f t="shared" si="46"/>
        <v>-7.6653633333333346E-2</v>
      </c>
      <c r="I135" s="58">
        <f t="shared" si="47"/>
        <v>-7.7166366666666666E-2</v>
      </c>
      <c r="J135" s="58">
        <f t="shared" si="48"/>
        <v>-7.7422733333333341E-2</v>
      </c>
      <c r="K135" s="58">
        <f t="shared" si="49"/>
        <v>-7.7679100000000001E-2</v>
      </c>
      <c r="L135" s="62">
        <f t="shared" ca="1" si="50"/>
        <v>0.71840922283554887</v>
      </c>
      <c r="M135" s="61">
        <v>0.66189965376918636</v>
      </c>
      <c r="N135">
        <f t="shared" si="51"/>
        <v>1</v>
      </c>
      <c r="O135" s="68">
        <f t="shared" si="52"/>
        <v>-8.4035674494388007E-2</v>
      </c>
      <c r="P135" s="68">
        <f t="shared" si="53"/>
        <v>-7.7602887328216574E-2</v>
      </c>
      <c r="Q135" s="68">
        <f t="shared" si="54"/>
        <v>-7.7031610531999112E-2</v>
      </c>
      <c r="R135" s="68">
        <f t="shared" si="55"/>
        <v>-7.6827939376291093E-2</v>
      </c>
      <c r="S135" s="68">
        <f t="shared" si="56"/>
        <v>-7.3654318472632305E-2</v>
      </c>
      <c r="T135" s="68">
        <f t="shared" si="57"/>
        <v>-7.7031610531999112E-2</v>
      </c>
      <c r="U135" s="68">
        <f t="shared" si="58"/>
        <v>1.2161053199910565E-4</v>
      </c>
      <c r="V135" s="32">
        <f t="shared" ref="V135:V140" si="63">ABS(U135/E135)</f>
        <v>1.5812057209609368E-3</v>
      </c>
      <c r="X135" s="56" t="s">
        <v>691</v>
      </c>
      <c r="Y135" s="56" t="s">
        <v>684</v>
      </c>
      <c r="Z135" s="56" t="s">
        <v>694</v>
      </c>
      <c r="AA135" s="68">
        <v>-7.6920000000000002E-2</v>
      </c>
      <c r="AB135" s="68">
        <v>-7.6819999999999999E-2</v>
      </c>
      <c r="AC135" s="68">
        <f t="shared" si="59"/>
        <v>1.0000000000000286E-4</v>
      </c>
      <c r="AD135" s="32">
        <f t="shared" si="60"/>
        <v>1.3000520020801205E-3</v>
      </c>
      <c r="AF135" s="77" t="s">
        <v>691</v>
      </c>
      <c r="AG135" s="77" t="s">
        <v>684</v>
      </c>
      <c r="AH135" s="77" t="s">
        <v>694</v>
      </c>
      <c r="AI135" s="68">
        <v>-7.6910000000000006E-2</v>
      </c>
      <c r="AJ135" s="68">
        <v>-7.7280000000000001E-2</v>
      </c>
      <c r="AK135" s="68">
        <f t="shared" si="61"/>
        <v>3.6999999999999533E-4</v>
      </c>
      <c r="AL135" s="32">
        <f t="shared" si="62"/>
        <v>4.8108178390325745E-3</v>
      </c>
    </row>
    <row r="136" spans="1:38" x14ac:dyDescent="0.2">
      <c r="A136" s="56" t="s">
        <v>691</v>
      </c>
      <c r="B136" s="56" t="s">
        <v>688</v>
      </c>
      <c r="C136" s="56" t="s">
        <v>694</v>
      </c>
      <c r="D136" s="57">
        <f t="shared" si="43"/>
        <v>-1.5586666666666667E-4</v>
      </c>
      <c r="E136" s="58">
        <v>-4.6760000000000003E-2</v>
      </c>
      <c r="F136" s="58">
        <f t="shared" si="44"/>
        <v>-4.6292400000000004E-2</v>
      </c>
      <c r="G136" s="58">
        <f t="shared" si="45"/>
        <v>-4.6448266666666668E-2</v>
      </c>
      <c r="H136" s="58">
        <f t="shared" si="46"/>
        <v>-4.6604133333333339E-2</v>
      </c>
      <c r="I136" s="58">
        <f t="shared" si="47"/>
        <v>-4.6915866666666667E-2</v>
      </c>
      <c r="J136" s="58">
        <f t="shared" si="48"/>
        <v>-4.7071733333333338E-2</v>
      </c>
      <c r="K136" s="58">
        <f t="shared" si="49"/>
        <v>-4.7227600000000002E-2</v>
      </c>
      <c r="L136" s="62">
        <f t="shared" ca="1" si="50"/>
        <v>0.81572850504717842</v>
      </c>
      <c r="M136" s="61">
        <v>0.72782666717922151</v>
      </c>
      <c r="N136">
        <f t="shared" si="51"/>
        <v>1</v>
      </c>
      <c r="O136" s="68">
        <f t="shared" si="52"/>
        <v>-5.1571350886915265E-2</v>
      </c>
      <c r="P136" s="68">
        <f t="shared" si="53"/>
        <v>-4.725687708995098E-2</v>
      </c>
      <c r="Q136" s="68">
        <f t="shared" si="54"/>
        <v>-4.6864045072343985E-2</v>
      </c>
      <c r="R136" s="68">
        <f t="shared" si="55"/>
        <v>-4.6785721632506751E-2</v>
      </c>
      <c r="S136" s="68">
        <f t="shared" si="56"/>
        <v>-4.5259659200823726E-2</v>
      </c>
      <c r="T136" s="68">
        <f t="shared" si="57"/>
        <v>-4.6864045072343985E-2</v>
      </c>
      <c r="U136" s="68">
        <f t="shared" si="58"/>
        <v>1.0404507234398203E-4</v>
      </c>
      <c r="V136" s="32">
        <f t="shared" si="63"/>
        <v>2.2250870903332341E-3</v>
      </c>
      <c r="X136" s="56" t="s">
        <v>691</v>
      </c>
      <c r="Y136" s="56" t="s">
        <v>688</v>
      </c>
      <c r="Z136" s="56" t="s">
        <v>694</v>
      </c>
      <c r="AA136" s="68">
        <v>-4.6769999999999999E-2</v>
      </c>
      <c r="AB136" s="68">
        <v>-4.6890000000000001E-2</v>
      </c>
      <c r="AC136" s="68">
        <f t="shared" si="59"/>
        <v>1.2000000000000205E-4</v>
      </c>
      <c r="AD136" s="32">
        <f t="shared" si="60"/>
        <v>2.5657472738935655E-3</v>
      </c>
      <c r="AF136" s="77" t="s">
        <v>691</v>
      </c>
      <c r="AG136" s="77" t="s">
        <v>688</v>
      </c>
      <c r="AH136" s="77" t="s">
        <v>694</v>
      </c>
      <c r="AI136" s="68">
        <v>-4.6760000000000003E-2</v>
      </c>
      <c r="AJ136" s="68">
        <v>-4.7019999999999999E-2</v>
      </c>
      <c r="AK136" s="68">
        <f t="shared" si="61"/>
        <v>2.5999999999999635E-4</v>
      </c>
      <c r="AL136" s="32">
        <f t="shared" si="62"/>
        <v>5.5603079555174581E-3</v>
      </c>
    </row>
    <row r="137" spans="1:38" x14ac:dyDescent="0.2">
      <c r="A137" s="56" t="s">
        <v>691</v>
      </c>
      <c r="B137" s="56" t="s">
        <v>688</v>
      </c>
      <c r="C137" s="56" t="s">
        <v>695</v>
      </c>
      <c r="D137" s="57">
        <f t="shared" si="43"/>
        <v>9.3366666666666682E-5</v>
      </c>
      <c r="E137" s="58">
        <v>2.801E-2</v>
      </c>
      <c r="F137" s="58">
        <f t="shared" si="44"/>
        <v>2.7729900000000002E-2</v>
      </c>
      <c r="G137" s="58">
        <f t="shared" si="45"/>
        <v>2.7823266666666666E-2</v>
      </c>
      <c r="H137" s="58">
        <f t="shared" si="46"/>
        <v>2.7916633333333333E-2</v>
      </c>
      <c r="I137" s="58">
        <f t="shared" si="47"/>
        <v>2.8103366666666667E-2</v>
      </c>
      <c r="J137" s="58">
        <f t="shared" si="48"/>
        <v>2.8196733333333335E-2</v>
      </c>
      <c r="K137" s="58">
        <f t="shared" si="49"/>
        <v>2.8290099999999999E-2</v>
      </c>
      <c r="L137" s="62">
        <f t="shared" ca="1" si="50"/>
        <v>0.37683871278557701</v>
      </c>
      <c r="M137" s="61">
        <v>0.19702536713444196</v>
      </c>
      <c r="N137">
        <f t="shared" si="51"/>
        <v>1</v>
      </c>
      <c r="O137" s="68">
        <f t="shared" si="52"/>
        <v>2.8581627588723475E-2</v>
      </c>
      <c r="P137" s="68">
        <f t="shared" si="53"/>
        <v>2.7942963809993518E-2</v>
      </c>
      <c r="Q137" s="68">
        <f t="shared" si="54"/>
        <v>2.7927117692483988E-2</v>
      </c>
      <c r="R137" s="68">
        <f t="shared" si="55"/>
        <v>2.7660734033196851E-2</v>
      </c>
      <c r="S137" s="68">
        <f t="shared" si="56"/>
        <v>2.4800821683517712E-2</v>
      </c>
      <c r="T137" s="68">
        <f t="shared" si="57"/>
        <v>2.7927117692483988E-2</v>
      </c>
      <c r="U137" s="68">
        <f t="shared" si="58"/>
        <v>8.2882307516012055E-5</v>
      </c>
      <c r="V137" s="32">
        <f t="shared" si="63"/>
        <v>2.9590256164231366E-3</v>
      </c>
      <c r="X137" s="56" t="s">
        <v>691</v>
      </c>
      <c r="Y137" s="56" t="s">
        <v>684</v>
      </c>
      <c r="Z137" s="56" t="s">
        <v>695</v>
      </c>
      <c r="AA137" s="68">
        <v>5.4769999999999999E-2</v>
      </c>
      <c r="AB137" s="68">
        <v>5.5039999999999999E-2</v>
      </c>
      <c r="AC137" s="68">
        <f t="shared" si="59"/>
        <v>2.6999999999999941E-4</v>
      </c>
      <c r="AD137" s="32">
        <f t="shared" si="60"/>
        <v>4.9297060434544352E-3</v>
      </c>
      <c r="AF137" s="77" t="s">
        <v>691</v>
      </c>
      <c r="AG137" s="77" t="s">
        <v>688</v>
      </c>
      <c r="AH137" s="77" t="s">
        <v>695</v>
      </c>
      <c r="AI137" s="68">
        <v>2.801E-2</v>
      </c>
      <c r="AJ137" s="68">
        <v>2.81E-2</v>
      </c>
      <c r="AK137" s="68">
        <f t="shared" si="61"/>
        <v>8.9999999999999802E-5</v>
      </c>
      <c r="AL137" s="32">
        <f t="shared" si="62"/>
        <v>3.2131381649410855E-3</v>
      </c>
    </row>
    <row r="138" spans="1:38" x14ac:dyDescent="0.2">
      <c r="A138" s="56" t="s">
        <v>691</v>
      </c>
      <c r="B138" s="56" t="s">
        <v>684</v>
      </c>
      <c r="C138" s="56" t="s">
        <v>695</v>
      </c>
      <c r="D138" s="57">
        <f t="shared" si="43"/>
        <v>1.8260000000000002E-4</v>
      </c>
      <c r="E138" s="58">
        <v>5.4780000000000002E-2</v>
      </c>
      <c r="F138" s="58">
        <f t="shared" si="44"/>
        <v>5.4232200000000001E-2</v>
      </c>
      <c r="G138" s="58">
        <f t="shared" si="45"/>
        <v>5.4414799999999999E-2</v>
      </c>
      <c r="H138" s="58">
        <f t="shared" si="46"/>
        <v>5.4597400000000004E-2</v>
      </c>
      <c r="I138" s="58">
        <f t="shared" si="47"/>
        <v>5.49626E-2</v>
      </c>
      <c r="J138" s="58">
        <f t="shared" si="48"/>
        <v>5.5145200000000005E-2</v>
      </c>
      <c r="K138" s="58">
        <f t="shared" si="49"/>
        <v>5.5327800000000003E-2</v>
      </c>
      <c r="L138" s="62">
        <f t="shared" ca="1" si="50"/>
        <v>0.78303853992999406</v>
      </c>
      <c r="M138" s="61">
        <v>0.19745762735453209</v>
      </c>
      <c r="N138">
        <f t="shared" si="51"/>
        <v>1</v>
      </c>
      <c r="O138" s="68">
        <f t="shared" si="52"/>
        <v>5.5901629032864199E-2</v>
      </c>
      <c r="P138" s="68">
        <f t="shared" si="53"/>
        <v>5.4649476105628689E-2</v>
      </c>
      <c r="Q138" s="68">
        <f t="shared" si="54"/>
        <v>5.4618135841649394E-2</v>
      </c>
      <c r="R138" s="68">
        <f t="shared" si="55"/>
        <v>5.4097510837048821E-2</v>
      </c>
      <c r="S138" s="68">
        <f t="shared" si="56"/>
        <v>4.8507393135428428E-2</v>
      </c>
      <c r="T138" s="68">
        <f t="shared" si="57"/>
        <v>5.4618135841649394E-2</v>
      </c>
      <c r="U138" s="68">
        <f t="shared" si="58"/>
        <v>1.6186415835060808E-4</v>
      </c>
      <c r="V138" s="32">
        <f t="shared" si="63"/>
        <v>2.9548039129355251E-3</v>
      </c>
      <c r="X138" s="56" t="s">
        <v>691</v>
      </c>
      <c r="Y138" s="56" t="s">
        <v>688</v>
      </c>
      <c r="Z138" s="56" t="s">
        <v>695</v>
      </c>
      <c r="AA138" s="68">
        <v>2.801E-2</v>
      </c>
      <c r="AB138" s="68">
        <v>2.8000000000000001E-2</v>
      </c>
      <c r="AC138" s="68">
        <f t="shared" si="59"/>
        <v>9.9999999999995925E-6</v>
      </c>
      <c r="AD138" s="32">
        <f t="shared" si="60"/>
        <v>3.5701535166010682E-4</v>
      </c>
      <c r="AF138" s="77" t="s">
        <v>691</v>
      </c>
      <c r="AG138" s="77" t="s">
        <v>684</v>
      </c>
      <c r="AH138" s="77" t="s">
        <v>695</v>
      </c>
      <c r="AI138" s="68">
        <v>5.4780000000000002E-2</v>
      </c>
      <c r="AJ138" s="68">
        <v>5.4699999999999999E-2</v>
      </c>
      <c r="AK138" s="68">
        <f t="shared" si="61"/>
        <v>8.0000000000003679E-5</v>
      </c>
      <c r="AL138" s="32">
        <f t="shared" si="62"/>
        <v>1.4603870025557443E-3</v>
      </c>
    </row>
    <row r="139" spans="1:38" x14ac:dyDescent="0.2">
      <c r="A139" s="56" t="s">
        <v>677</v>
      </c>
      <c r="B139" s="56" t="s">
        <v>691</v>
      </c>
      <c r="C139" s="56" t="s">
        <v>696</v>
      </c>
      <c r="D139" s="57">
        <f t="shared" si="43"/>
        <v>-4.1223333333333334E-4</v>
      </c>
      <c r="E139" s="58">
        <v>-0.12367</v>
      </c>
      <c r="F139" s="58">
        <f t="shared" si="44"/>
        <v>-0.12243330000000001</v>
      </c>
      <c r="G139" s="58">
        <f t="shared" si="45"/>
        <v>-0.12284553333333334</v>
      </c>
      <c r="H139" s="58">
        <f t="shared" si="46"/>
        <v>-0.12325776666666667</v>
      </c>
      <c r="I139" s="58">
        <f t="shared" si="47"/>
        <v>-0.12408223333333333</v>
      </c>
      <c r="J139" s="58">
        <f t="shared" si="48"/>
        <v>-0.12449446666666666</v>
      </c>
      <c r="K139" s="58">
        <f t="shared" si="49"/>
        <v>-0.1249067</v>
      </c>
      <c r="L139" s="62">
        <f t="shared" ca="1" si="50"/>
        <v>0.57020562829397792</v>
      </c>
      <c r="M139" s="61">
        <v>0.44268524885970306</v>
      </c>
      <c r="N139">
        <f t="shared" si="51"/>
        <v>1</v>
      </c>
      <c r="O139" s="68">
        <f t="shared" si="52"/>
        <v>-0.13091502963892448</v>
      </c>
      <c r="P139" s="68">
        <f t="shared" si="53"/>
        <v>-0.12411919555375225</v>
      </c>
      <c r="Q139" s="68">
        <f t="shared" si="54"/>
        <v>-0.12360077336386835</v>
      </c>
      <c r="R139" s="68">
        <f t="shared" si="55"/>
        <v>-0.12287309214438263</v>
      </c>
      <c r="S139" s="68">
        <f t="shared" si="56"/>
        <v>-0.11422198193107694</v>
      </c>
      <c r="T139" s="68">
        <f t="shared" si="57"/>
        <v>-0.12360077336386835</v>
      </c>
      <c r="U139" s="68">
        <f t="shared" si="58"/>
        <v>6.9226636131652919E-5</v>
      </c>
      <c r="V139" s="32">
        <f t="shared" si="63"/>
        <v>5.5976903154890368E-4</v>
      </c>
      <c r="X139" s="56" t="s">
        <v>677</v>
      </c>
      <c r="Y139" s="56" t="s">
        <v>691</v>
      </c>
      <c r="Z139" s="56" t="s">
        <v>696</v>
      </c>
      <c r="AA139" s="68">
        <v>-0.1237</v>
      </c>
      <c r="AB139" s="68">
        <v>-0.12347</v>
      </c>
      <c r="AC139" s="68">
        <f t="shared" si="59"/>
        <v>2.3000000000000798E-4</v>
      </c>
      <c r="AD139" s="32">
        <f t="shared" si="60"/>
        <v>1.8593371059014386E-3</v>
      </c>
      <c r="AF139" s="77" t="s">
        <v>677</v>
      </c>
      <c r="AG139" s="77" t="s">
        <v>691</v>
      </c>
      <c r="AH139" s="77" t="s">
        <v>696</v>
      </c>
      <c r="AI139" s="68">
        <v>-0.12367</v>
      </c>
      <c r="AJ139" s="68">
        <v>-0.12307</v>
      </c>
      <c r="AK139" s="68">
        <f t="shared" si="61"/>
        <v>6.0000000000000331E-4</v>
      </c>
      <c r="AL139" s="32">
        <f t="shared" si="62"/>
        <v>4.8516212501011017E-3</v>
      </c>
    </row>
    <row r="140" spans="1:38" x14ac:dyDescent="0.2">
      <c r="A140" s="56" t="s">
        <v>677</v>
      </c>
      <c r="B140" s="56" t="s">
        <v>691</v>
      </c>
      <c r="C140" s="56" t="s">
        <v>697</v>
      </c>
      <c r="D140" s="57">
        <f t="shared" si="43"/>
        <v>2.7599999999999999E-4</v>
      </c>
      <c r="E140" s="58">
        <v>8.2799999999999999E-2</v>
      </c>
      <c r="F140" s="58">
        <f t="shared" si="44"/>
        <v>8.1972000000000003E-2</v>
      </c>
      <c r="G140" s="58">
        <f t="shared" si="45"/>
        <v>8.2248000000000002E-2</v>
      </c>
      <c r="H140" s="58">
        <f t="shared" si="46"/>
        <v>8.2524E-2</v>
      </c>
      <c r="I140" s="58">
        <f t="shared" si="47"/>
        <v>8.3075999999999997E-2</v>
      </c>
      <c r="J140" s="58">
        <f t="shared" si="48"/>
        <v>8.3351999999999996E-2</v>
      </c>
      <c r="K140" s="58">
        <f t="shared" si="49"/>
        <v>8.3627999999999994E-2</v>
      </c>
      <c r="L140" s="62">
        <f t="shared" ca="1" si="50"/>
        <v>0.53600414928781825</v>
      </c>
      <c r="M140" s="61">
        <v>0.82315605114377322</v>
      </c>
      <c r="N140">
        <f t="shared" si="51"/>
        <v>1</v>
      </c>
      <c r="O140" s="68">
        <f t="shared" si="52"/>
        <v>9.2546287651080625E-2</v>
      </c>
      <c r="P140" s="68">
        <f t="shared" si="53"/>
        <v>8.3873447167885806E-2</v>
      </c>
      <c r="Q140" s="68">
        <f t="shared" si="54"/>
        <v>8.3061327483491598E-2</v>
      </c>
      <c r="R140" s="68">
        <f t="shared" si="55"/>
        <v>8.3039151362146291E-2</v>
      </c>
      <c r="S140" s="68">
        <f t="shared" si="56"/>
        <v>8.1369896042689127E-2</v>
      </c>
      <c r="T140" s="68">
        <f t="shared" si="57"/>
        <v>8.3061327483491598E-2</v>
      </c>
      <c r="U140" s="68">
        <f t="shared" si="58"/>
        <v>2.6132748349159962E-4</v>
      </c>
      <c r="V140" s="32">
        <f t="shared" si="63"/>
        <v>3.156129027676324E-3</v>
      </c>
      <c r="X140" s="56" t="s">
        <v>677</v>
      </c>
      <c r="Y140" s="56" t="s">
        <v>691</v>
      </c>
      <c r="Z140" s="56" t="s">
        <v>697</v>
      </c>
      <c r="AA140" s="68">
        <v>8.2769999999999996E-2</v>
      </c>
      <c r="AB140" s="68">
        <v>8.2479999999999998E-2</v>
      </c>
      <c r="AC140" s="68">
        <f t="shared" si="59"/>
        <v>2.8999999999999859E-4</v>
      </c>
      <c r="AD140" s="32">
        <f t="shared" si="60"/>
        <v>3.5036849099915261E-3</v>
      </c>
      <c r="AF140" s="77" t="s">
        <v>677</v>
      </c>
      <c r="AG140" s="77" t="s">
        <v>691</v>
      </c>
      <c r="AH140" s="77" t="s">
        <v>697</v>
      </c>
      <c r="AI140" s="68">
        <v>8.2799999999999999E-2</v>
      </c>
      <c r="AJ140" s="68">
        <v>8.2350000000000007E-2</v>
      </c>
      <c r="AK140" s="68">
        <f t="shared" si="61"/>
        <v>4.4999999999999207E-4</v>
      </c>
      <c r="AL140" s="32">
        <f t="shared" si="62"/>
        <v>5.4347826086955566E-3</v>
      </c>
    </row>
    <row r="141" spans="1:38" x14ac:dyDescent="0.2">
      <c r="T141" t="s">
        <v>710</v>
      </c>
      <c r="U141" s="68">
        <f>AVERAGE(U5:U140)</f>
        <v>8.7166089832725656E-4</v>
      </c>
      <c r="V141" s="32">
        <f>AVERAGE(V5:V140)</f>
        <v>2.8246524893583715E-3</v>
      </c>
      <c r="AB141" t="s">
        <v>710</v>
      </c>
      <c r="AC141" s="68">
        <f>AVERAGE(AC5:AC140)</f>
        <v>6.7102941176470758E-4</v>
      </c>
      <c r="AD141" s="32">
        <f>AVERAGE(AD5:AD140)</f>
        <v>2.2803576216193374E-3</v>
      </c>
      <c r="AJ141" t="s">
        <v>710</v>
      </c>
      <c r="AK141" s="68">
        <f>AVERAGE(AK5:AK140)</f>
        <v>1.1389705882352981E-3</v>
      </c>
      <c r="AL141" s="32">
        <f>AVERAGE(AL5:AL140)</f>
        <v>4.4924642283023109E-3</v>
      </c>
    </row>
    <row r="142" spans="1:38" x14ac:dyDescent="0.2">
      <c r="T142" t="s">
        <v>711</v>
      </c>
      <c r="U142" s="68">
        <f>MAX(U5:U140)</f>
        <v>1.2706230481524639E-2</v>
      </c>
      <c r="V142" s="32">
        <f>MAX(V5:V140)</f>
        <v>1.0175349214881649E-2</v>
      </c>
      <c r="AB142" t="s">
        <v>711</v>
      </c>
      <c r="AC142" s="68">
        <f>MAX(AC5:AC140)</f>
        <v>7.3599999999998111E-3</v>
      </c>
      <c r="AD142" s="32">
        <f>MAX(AD5:AD140)</f>
        <v>8.6767895878525174E-3</v>
      </c>
      <c r="AJ142" t="s">
        <v>711</v>
      </c>
      <c r="AK142" s="68">
        <f>MAX(AK5:AK140)</f>
        <v>7.5099999999999056E-3</v>
      </c>
      <c r="AL142" s="32">
        <f>MAX(AL5:AL140)</f>
        <v>9.7708894878706896E-3</v>
      </c>
    </row>
    <row r="143" spans="1:38" x14ac:dyDescent="0.2">
      <c r="T143" t="s">
        <v>712</v>
      </c>
      <c r="U143" s="68">
        <f>MIN(U5:U140)</f>
        <v>1.3484691038618494E-6</v>
      </c>
      <c r="V143" s="32">
        <f>MIN(V5:V140)</f>
        <v>0</v>
      </c>
      <c r="AB143" t="s">
        <v>712</v>
      </c>
      <c r="AC143" s="68">
        <f>MIN(AC5:AC140)</f>
        <v>0</v>
      </c>
      <c r="AD143" s="32">
        <f>MIN(AD5:AD140)</f>
        <v>0</v>
      </c>
      <c r="AJ143" t="s">
        <v>712</v>
      </c>
      <c r="AK143" s="68">
        <f>MIN(AK5:AK140)</f>
        <v>0</v>
      </c>
      <c r="AL143" s="32">
        <f>MIN(AL5:AL140)</f>
        <v>0</v>
      </c>
    </row>
    <row r="144" spans="1:38" x14ac:dyDescent="0.2">
      <c r="T144" t="s">
        <v>656</v>
      </c>
      <c r="U144" s="68">
        <f>STDEV(U5:U140)</f>
        <v>1.7053322716273625E-3</v>
      </c>
      <c r="V144" s="32">
        <f>STDEV(V5:V140)</f>
        <v>2.0979370612499598E-3</v>
      </c>
      <c r="AB144" t="s">
        <v>656</v>
      </c>
      <c r="AC144" s="68">
        <f>STDEV(AC5:AC140)</f>
        <v>1.3062035910801739E-3</v>
      </c>
      <c r="AD144" s="32">
        <f>STDEV(AD5:AD140)</f>
        <v>1.9608848471812483E-3</v>
      </c>
      <c r="AJ144" t="s">
        <v>656</v>
      </c>
      <c r="AK144" s="68">
        <f>STDEV(AK5:AK140)</f>
        <v>1.8016014601877918E-3</v>
      </c>
      <c r="AL144" s="32">
        <f>STDEV(AL5:AL140)</f>
        <v>2.704657100580099E-3</v>
      </c>
    </row>
  </sheetData>
  <mergeCells count="2">
    <mergeCell ref="X3:AD3"/>
    <mergeCell ref="AF3:AL3"/>
  </mergeCells>
  <phoneticPr fontId="3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993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7.9831837408998654E-3</v>
      </c>
      <c r="G5" s="185">
        <v>0.93747756113497971</v>
      </c>
      <c r="H5" s="186">
        <f ca="1">RAND()</f>
        <v>0.21439494292571737</v>
      </c>
      <c r="I5" s="188">
        <f t="shared" ref="I5:I43" ca="1" si="0">G5*($I$2+H5*($I$3-$I$2))</f>
        <v>0.926767627840827</v>
      </c>
      <c r="J5" s="181">
        <f ca="1">(I5-G5)</f>
        <v>-1.0709933294152707E-2</v>
      </c>
      <c r="K5" s="182">
        <f ca="1">ABS(I5-G5)</f>
        <v>1.0709933294152707E-2</v>
      </c>
      <c r="L5" s="195">
        <f t="shared" ref="L5:L43" ca="1" si="1">K5/ABS(G5)</f>
        <v>1.1424202282971412E-2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4.9065296220469857E-3</v>
      </c>
      <c r="G6" s="154">
        <v>0.47597944330704778</v>
      </c>
      <c r="H6" s="174">
        <f t="shared" ref="H6:H43" ca="1" si="3">RAND()</f>
        <v>0.41965824515411232</v>
      </c>
      <c r="I6" s="189">
        <f t="shared" ca="1" si="0"/>
        <v>0.47444980235721346</v>
      </c>
      <c r="J6" s="183">
        <f t="shared" ref="J6:J43" ca="1" si="4">(I6-G6)</f>
        <v>-1.5296409498343211E-3</v>
      </c>
      <c r="K6" s="153">
        <f t="shared" ref="K6:K43" ca="1" si="5">ABS(I6-G6)</f>
        <v>1.5296409498343211E-3</v>
      </c>
      <c r="L6" s="196">
        <f t="shared" ca="1" si="1"/>
        <v>3.2136701938355995E-3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5.1118974948905103E-3</v>
      </c>
      <c r="G7" s="154">
        <v>0.50678462423357651</v>
      </c>
      <c r="H7" s="174">
        <f t="shared" ca="1" si="3"/>
        <v>0.46178920290059777</v>
      </c>
      <c r="I7" s="189">
        <f t="shared" ca="1" si="0"/>
        <v>0.50601003845558901</v>
      </c>
      <c r="J7" s="183">
        <f t="shared" ca="1" si="4"/>
        <v>-7.7458577798750206E-4</v>
      </c>
      <c r="K7" s="153">
        <f t="shared" ca="1" si="5"/>
        <v>7.7458577798750206E-4</v>
      </c>
      <c r="L7" s="196">
        <f t="shared" ca="1" si="1"/>
        <v>1.5284318839762121E-3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2.890733658016145E-3</v>
      </c>
      <c r="G8" s="154">
        <v>0.1736100487024218</v>
      </c>
      <c r="H8" s="174">
        <f t="shared" ca="1" si="3"/>
        <v>0.77883709772537335</v>
      </c>
      <c r="I8" s="189">
        <f t="shared" ca="1" si="0"/>
        <v>0.17554640558706758</v>
      </c>
      <c r="J8" s="183">
        <f t="shared" ca="1" si="4"/>
        <v>1.9363568846457735E-3</v>
      </c>
      <c r="K8" s="153">
        <f t="shared" ca="1" si="5"/>
        <v>1.9363568846457735E-3</v>
      </c>
      <c r="L8" s="196">
        <f t="shared" ca="1" si="1"/>
        <v>1.1153483909015008E-2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2.3988020034135297E-3</v>
      </c>
      <c r="G9" s="154">
        <v>9.9820300512029489E-2</v>
      </c>
      <c r="H9" s="174">
        <f t="shared" ca="1" si="3"/>
        <v>0.90037264756940294</v>
      </c>
      <c r="I9" s="189">
        <f t="shared" ca="1" si="0"/>
        <v>0.10141891323191647</v>
      </c>
      <c r="J9" s="183">
        <f t="shared" ca="1" si="4"/>
        <v>1.5986127198869826E-3</v>
      </c>
      <c r="K9" s="153">
        <f t="shared" ca="1" si="5"/>
        <v>1.5986127198869826E-3</v>
      </c>
      <c r="L9" s="196">
        <f t="shared" ca="1" si="1"/>
        <v>1.6014905902776076E-2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3.5660504505703205E-3</v>
      </c>
      <c r="G10" s="154">
        <v>-0.27490756758554813</v>
      </c>
      <c r="H10" s="174">
        <f t="shared" ca="1" si="3"/>
        <v>0.52488791970980608</v>
      </c>
      <c r="I10" s="189">
        <f t="shared" ca="1" si="0"/>
        <v>-0.27518124268433558</v>
      </c>
      <c r="J10" s="183">
        <f t="shared" ca="1" si="4"/>
        <v>-2.7367509878745144E-4</v>
      </c>
      <c r="K10" s="153">
        <f t="shared" ca="1" si="5"/>
        <v>2.7367509878745144E-4</v>
      </c>
      <c r="L10" s="196">
        <f t="shared" ca="1" si="1"/>
        <v>9.9551678839210865E-4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2.0574359516274177E-3</v>
      </c>
      <c r="G11" s="154">
        <v>4.861539274411264E-2</v>
      </c>
      <c r="H11" s="174">
        <f t="shared" ca="1" si="3"/>
        <v>0.48801694515618632</v>
      </c>
      <c r="I11" s="189">
        <f t="shared" ca="1" si="0"/>
        <v>4.8592090307412392E-2</v>
      </c>
      <c r="J11" s="183">
        <f t="shared" ca="1" si="4"/>
        <v>-2.330243670024823E-5</v>
      </c>
      <c r="K11" s="153">
        <f t="shared" ca="1" si="5"/>
        <v>2.330243670024823E-5</v>
      </c>
      <c r="L11" s="196">
        <f t="shared" ca="1" si="1"/>
        <v>4.7932219375251622E-4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2.0189400844509418E-3</v>
      </c>
      <c r="G12" s="154">
        <v>4.2841012667641287E-2</v>
      </c>
      <c r="H12" s="174">
        <f t="shared" ca="1" si="3"/>
        <v>0.10489643226318179</v>
      </c>
      <c r="I12" s="189">
        <f t="shared" ca="1" si="0"/>
        <v>4.2163947189623553E-2</v>
      </c>
      <c r="J12" s="183">
        <f t="shared" ca="1" si="4"/>
        <v>-6.7706547801773403E-4</v>
      </c>
      <c r="K12" s="153">
        <f t="shared" ca="1" si="5"/>
        <v>6.7706547801773403E-4</v>
      </c>
      <c r="L12" s="196">
        <f t="shared" ca="1" si="1"/>
        <v>1.5804142709472779E-2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2.4644394169457511E-3</v>
      </c>
      <c r="G13" s="154">
        <v>0.10966591254186264</v>
      </c>
      <c r="H13" s="174">
        <f t="shared" ca="1" si="3"/>
        <v>0.19649397717579165</v>
      </c>
      <c r="I13" s="189">
        <f t="shared" ca="1" si="0"/>
        <v>0.1083345419436639</v>
      </c>
      <c r="J13" s="183">
        <f t="shared" ca="1" si="4"/>
        <v>-1.3313705981987389E-3</v>
      </c>
      <c r="K13" s="153">
        <f t="shared" ca="1" si="5"/>
        <v>1.3313705981987389E-3</v>
      </c>
      <c r="L13" s="196">
        <f t="shared" ca="1" si="1"/>
        <v>1.2140240912968434E-2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0.99888588104078246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0.21517491915225984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1.8553127511772352E-3</v>
      </c>
      <c r="G16" s="154">
        <v>1.8296912676585286E-2</v>
      </c>
      <c r="H16" s="174">
        <f t="shared" ca="1" si="3"/>
        <v>0.84491466986076291</v>
      </c>
      <c r="I16" s="189">
        <f t="shared" ca="1" si="0"/>
        <v>1.8549347620397911E-2</v>
      </c>
      <c r="J16" s="183">
        <f t="shared" ca="1" si="4"/>
        <v>2.5243494381262457E-4</v>
      </c>
      <c r="K16" s="153">
        <f t="shared" ca="1" si="5"/>
        <v>2.5243494381262457E-4</v>
      </c>
      <c r="L16" s="196">
        <f t="shared" ca="1" si="1"/>
        <v>1.37965867944305E-2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2.0182146713762614E-3</v>
      </c>
      <c r="G17" s="154">
        <v>4.2732200706439238E-2</v>
      </c>
      <c r="H17" s="174">
        <f t="shared" ca="1" si="3"/>
        <v>0.49021051783587966</v>
      </c>
      <c r="I17" s="189">
        <f t="shared" ca="1" si="0"/>
        <v>4.2715467661773261E-2</v>
      </c>
      <c r="J17" s="183">
        <f t="shared" ca="1" si="4"/>
        <v>-1.6733044665977193E-5</v>
      </c>
      <c r="K17" s="153">
        <f t="shared" ca="1" si="5"/>
        <v>1.6733044665977193E-5</v>
      </c>
      <c r="L17" s="196">
        <f t="shared" ca="1" si="1"/>
        <v>3.9157928656493744E-4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1.8300369891341196E-3</v>
      </c>
      <c r="G18" s="154">
        <v>1.4505548370117971E-2</v>
      </c>
      <c r="H18" s="174">
        <f t="shared" ca="1" si="3"/>
        <v>1.1812894634545157E-2</v>
      </c>
      <c r="I18" s="189">
        <f t="shared" ca="1" si="0"/>
        <v>1.4222291503296111E-2</v>
      </c>
      <c r="J18" s="183">
        <f t="shared" ca="1" si="4"/>
        <v>-2.8325686682185991E-4</v>
      </c>
      <c r="K18" s="153">
        <f t="shared" ca="1" si="5"/>
        <v>2.8325686682185991E-4</v>
      </c>
      <c r="L18" s="196">
        <f t="shared" ca="1" si="1"/>
        <v>1.9527484214618234E-2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6.254667343171213E-3</v>
      </c>
      <c r="G19" s="154">
        <v>-0.67820010147568199</v>
      </c>
      <c r="H19" s="174">
        <f t="shared" ca="1" si="3"/>
        <v>0.5884231563522514</v>
      </c>
      <c r="I19" s="189">
        <f t="shared" ca="1" si="0"/>
        <v>-0.68059884522011793</v>
      </c>
      <c r="J19" s="183">
        <f t="shared" ca="1" si="4"/>
        <v>-2.3987437444359383E-3</v>
      </c>
      <c r="K19" s="153">
        <f t="shared" ca="1" si="5"/>
        <v>2.3987437444359383E-3</v>
      </c>
      <c r="L19" s="196">
        <f t="shared" ca="1" si="1"/>
        <v>3.5369262540901423E-3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2.0766665815128427E-3</v>
      </c>
      <c r="G20" s="154">
        <v>-5.1499987226926391E-2</v>
      </c>
      <c r="H20" s="174">
        <f t="shared" ca="1" si="3"/>
        <v>8.3720529895692342E-2</v>
      </c>
      <c r="I20" s="189">
        <f t="shared" ca="1" si="0"/>
        <v>-5.0642451731198246E-2</v>
      </c>
      <c r="J20" s="183">
        <f t="shared" ca="1" si="4"/>
        <v>8.5753549572814558E-4</v>
      </c>
      <c r="K20" s="153">
        <f t="shared" ca="1" si="5"/>
        <v>8.5753549572814558E-4</v>
      </c>
      <c r="L20" s="196">
        <f t="shared" ca="1" si="1"/>
        <v>1.6651178804172391E-2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3.1493417585403949E-3</v>
      </c>
      <c r="G21" s="154">
        <v>-0.21240126378105917</v>
      </c>
      <c r="H21" s="174">
        <f t="shared" ca="1" si="3"/>
        <v>0.68259420681598459</v>
      </c>
      <c r="I21" s="189">
        <f t="shared" ca="1" si="0"/>
        <v>-0.21395259339253178</v>
      </c>
      <c r="J21" s="183">
        <f t="shared" ca="1" si="4"/>
        <v>-1.5513296114726127E-3</v>
      </c>
      <c r="K21" s="153">
        <f t="shared" ca="1" si="5"/>
        <v>1.5513296114726127E-3</v>
      </c>
      <c r="L21" s="196">
        <f t="shared" ca="1" si="1"/>
        <v>7.3037682726394028E-3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2.0093331177378887E-3</v>
      </c>
      <c r="G22" s="154">
        <v>-4.1399967660683323E-2</v>
      </c>
      <c r="H22" s="174">
        <f t="shared" ca="1" si="3"/>
        <v>0.89103826125448082</v>
      </c>
      <c r="I22" s="189">
        <f t="shared" ca="1" si="0"/>
        <v>-4.2047526515484344E-2</v>
      </c>
      <c r="J22" s="183">
        <f t="shared" ca="1" si="4"/>
        <v>-6.475588548010211E-4</v>
      </c>
      <c r="K22" s="153">
        <f t="shared" ca="1" si="5"/>
        <v>6.475588548010211E-4</v>
      </c>
      <c r="L22" s="196">
        <f t="shared" ca="1" si="1"/>
        <v>1.5641530450179412E-2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2.3811405683551415E-3</v>
      </c>
      <c r="G23" s="154">
        <v>-9.7171085253271228E-2</v>
      </c>
      <c r="H23" s="174">
        <f t="shared" ca="1" si="3"/>
        <v>0.16957774176142881</v>
      </c>
      <c r="I23" s="189">
        <f t="shared" ca="1" si="0"/>
        <v>-9.5886785676276079E-2</v>
      </c>
      <c r="J23" s="183">
        <f t="shared" ca="1" si="4"/>
        <v>1.2842995769951487E-3</v>
      </c>
      <c r="K23" s="153">
        <f t="shared" ca="1" si="5"/>
        <v>1.2842995769951487E-3</v>
      </c>
      <c r="L23" s="196">
        <f t="shared" ca="1" si="1"/>
        <v>1.3216890329542895E-2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5.0803765040489113E-3</v>
      </c>
      <c r="I24" s="189">
        <f t="shared" ca="1" si="0"/>
        <v>1.0390154079637717</v>
      </c>
      <c r="J24" s="183">
        <f t="shared" ca="1" si="4"/>
        <v>-2.0984592036228378E-2</v>
      </c>
      <c r="K24" s="153">
        <f t="shared" ca="1" si="5"/>
        <v>2.0984592036228378E-2</v>
      </c>
      <c r="L24" s="196">
        <f t="shared" ca="1" si="1"/>
        <v>1.9796784939838091E-2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2.0284681825426666E-3</v>
      </c>
      <c r="G25" s="154">
        <v>-4.4270227381399962E-2</v>
      </c>
      <c r="H25" s="174">
        <f t="shared" ca="1" si="3"/>
        <v>0.27116703957843169</v>
      </c>
      <c r="I25" s="189">
        <f t="shared" ca="1" si="0"/>
        <v>-4.3865007893791094E-2</v>
      </c>
      <c r="J25" s="183">
        <f t="shared" ca="1" si="4"/>
        <v>4.0521948760886828E-4</v>
      </c>
      <c r="K25" s="153">
        <f t="shared" ca="1" si="5"/>
        <v>4.0521948760886828E-4</v>
      </c>
      <c r="L25" s="196">
        <f t="shared" ca="1" si="1"/>
        <v>9.1533184168627133E-3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1.9334868108854244E-3</v>
      </c>
      <c r="G26" s="154">
        <v>3.0023021632813673E-2</v>
      </c>
      <c r="H26" s="174">
        <f t="shared" ca="1" si="3"/>
        <v>0.53978597326550104</v>
      </c>
      <c r="I26" s="189">
        <f t="shared" ca="1" si="0"/>
        <v>3.0070801438254979E-2</v>
      </c>
      <c r="J26" s="183">
        <f t="shared" ca="1" si="4"/>
        <v>4.7779805441305195E-5</v>
      </c>
      <c r="K26" s="153">
        <f t="shared" ca="1" si="5"/>
        <v>4.7779805441305195E-5</v>
      </c>
      <c r="L26" s="196">
        <f t="shared" ca="1" si="1"/>
        <v>1.5914389306199692E-3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2.1517464082909531E-3</v>
      </c>
      <c r="G27" s="154">
        <v>6.2761961243642972E-2</v>
      </c>
      <c r="H27" s="174">
        <f t="shared" ca="1" si="3"/>
        <v>0.83897320176112145</v>
      </c>
      <c r="I27" s="189">
        <f t="shared" ca="1" si="0"/>
        <v>6.3612946161705583E-2</v>
      </c>
      <c r="J27" s="183">
        <f t="shared" ca="1" si="4"/>
        <v>8.5098491806261112E-4</v>
      </c>
      <c r="K27" s="153">
        <f t="shared" ca="1" si="5"/>
        <v>8.5098491806261112E-4</v>
      </c>
      <c r="L27" s="196">
        <f t="shared" ca="1" si="1"/>
        <v>1.3558928070444988E-2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2.4208760617857503E-3</v>
      </c>
      <c r="G28" s="154">
        <v>-0.10313140926786257</v>
      </c>
      <c r="H28" s="174">
        <f t="shared" ca="1" si="3"/>
        <v>0.35697319662296723</v>
      </c>
      <c r="I28" s="189">
        <f t="shared" ca="1" si="0"/>
        <v>-0.10254138703604854</v>
      </c>
      <c r="J28" s="183">
        <f t="shared" ca="1" si="4"/>
        <v>5.9002223181403579E-4</v>
      </c>
      <c r="K28" s="153">
        <f t="shared" ca="1" si="5"/>
        <v>5.9002223181403579E-4</v>
      </c>
      <c r="L28" s="196">
        <f t="shared" ca="1" si="1"/>
        <v>5.7210721350813183E-3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1.8588322385907528E-3</v>
      </c>
      <c r="G29" s="154">
        <v>-1.8824835788612937E-2</v>
      </c>
      <c r="H29" s="174">
        <f t="shared" ca="1" si="3"/>
        <v>0.30914338716410272</v>
      </c>
      <c r="I29" s="189">
        <f t="shared" ca="1" si="0"/>
        <v>-1.868112201278067E-2</v>
      </c>
      <c r="J29" s="183">
        <f t="shared" ca="1" si="4"/>
        <v>1.4371377583226666E-4</v>
      </c>
      <c r="K29" s="153">
        <f t="shared" ca="1" si="5"/>
        <v>1.4371377583226666E-4</v>
      </c>
      <c r="L29" s="196">
        <f t="shared" ca="1" si="1"/>
        <v>7.6342645134359422E-3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1.8763792491884969E-3</v>
      </c>
      <c r="G30" s="154">
        <v>-2.1456887378274558E-2</v>
      </c>
      <c r="H30" s="174">
        <f t="shared" ca="1" si="3"/>
        <v>0.14628680504260572</v>
      </c>
      <c r="I30" s="189">
        <f t="shared" ca="1" si="0"/>
        <v>-2.1153304010738137E-2</v>
      </c>
      <c r="J30" s="183">
        <f t="shared" ca="1" si="4"/>
        <v>3.0358336753642107E-4</v>
      </c>
      <c r="K30" s="153">
        <f t="shared" ca="1" si="5"/>
        <v>3.0358336753642107E-4</v>
      </c>
      <c r="L30" s="196">
        <f t="shared" ca="1" si="1"/>
        <v>1.4148527798295856E-2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1.7477535852761994E-3</v>
      </c>
      <c r="G31" s="154">
        <v>-2.1630377914299004E-3</v>
      </c>
      <c r="H31" s="174">
        <f t="shared" ca="1" si="3"/>
        <v>0.4404190690195785</v>
      </c>
      <c r="I31" s="189">
        <f t="shared" ca="1" si="0"/>
        <v>-2.1578827592155314E-3</v>
      </c>
      <c r="J31" s="183">
        <f t="shared" ca="1" si="4"/>
        <v>5.1550322143689362E-6</v>
      </c>
      <c r="K31" s="153">
        <f t="shared" ca="1" si="5"/>
        <v>5.1550322143689362E-6</v>
      </c>
      <c r="L31" s="196">
        <f t="shared" ca="1" si="1"/>
        <v>2.3832372392167704E-3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1.8000632056496193E-3</v>
      </c>
      <c r="G32" s="154">
        <v>1.0009480847442909E-2</v>
      </c>
      <c r="H32" s="174">
        <f t="shared" ca="1" si="3"/>
        <v>0.10516101212878848</v>
      </c>
      <c r="I32" s="189">
        <f t="shared" ca="1" si="0"/>
        <v>9.851395515966083E-3</v>
      </c>
      <c r="J32" s="183">
        <f t="shared" ca="1" si="4"/>
        <v>-1.5808533147682567E-4</v>
      </c>
      <c r="K32" s="153">
        <f t="shared" ca="1" si="5"/>
        <v>1.5808533147682567E-4</v>
      </c>
      <c r="L32" s="196">
        <f t="shared" ca="1" si="1"/>
        <v>1.5793559514848489E-2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1.9518493389153486E-3</v>
      </c>
      <c r="G33" s="154">
        <v>3.2777400837302295E-2</v>
      </c>
      <c r="H33" s="174">
        <f t="shared" ca="1" si="3"/>
        <v>0.28170522476195914</v>
      </c>
      <c r="I33" s="189">
        <f t="shared" ca="1" si="0"/>
        <v>3.2491195423355657E-2</v>
      </c>
      <c r="J33" s="183">
        <f t="shared" ca="1" si="4"/>
        <v>-2.8620541394663856E-4</v>
      </c>
      <c r="K33" s="153">
        <f t="shared" ca="1" si="5"/>
        <v>2.8620541394663856E-4</v>
      </c>
      <c r="L33" s="196">
        <f t="shared" ca="1" si="1"/>
        <v>8.7317910095214973E-3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2.4938344395776125E-3</v>
      </c>
      <c r="G34" s="154">
        <v>-0.11407516593664191</v>
      </c>
      <c r="H34" s="174">
        <f t="shared" ca="1" si="3"/>
        <v>0.99524635178813603</v>
      </c>
      <c r="I34" s="189">
        <f t="shared" ca="1" si="0"/>
        <v>-0.11633497832703184</v>
      </c>
      <c r="J34" s="183">
        <f t="shared" ca="1" si="4"/>
        <v>-2.2598123903899286E-3</v>
      </c>
      <c r="K34" s="153">
        <f t="shared" ca="1" si="5"/>
        <v>2.2598123903899286E-3</v>
      </c>
      <c r="L34" s="196">
        <f t="shared" ca="1" si="1"/>
        <v>1.9809854071525464E-2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2.5071511946004568E-3</v>
      </c>
      <c r="G35" s="154">
        <v>0.11607267919006858</v>
      </c>
      <c r="H35" s="174">
        <f t="shared" ca="1" si="3"/>
        <v>5.9411136597504077E-2</v>
      </c>
      <c r="I35" s="189">
        <f t="shared" ca="1" si="0"/>
        <v>0.11402706599821119</v>
      </c>
      <c r="J35" s="183">
        <f t="shared" ca="1" si="4"/>
        <v>-2.0456131918573928E-3</v>
      </c>
      <c r="K35" s="153">
        <f t="shared" ca="1" si="5"/>
        <v>2.0456131918573928E-3</v>
      </c>
      <c r="L35" s="196">
        <f t="shared" ca="1" si="1"/>
        <v>1.7623554536099824E-2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2.0170996717571786E-3</v>
      </c>
      <c r="G36" s="154">
        <v>4.2564950763576803E-2</v>
      </c>
      <c r="H36" s="174">
        <f t="shared" ca="1" si="3"/>
        <v>0.77392238064964258</v>
      </c>
      <c r="I36" s="189">
        <f t="shared" ca="1" si="0"/>
        <v>4.3031330469392559E-2</v>
      </c>
      <c r="J36" s="183">
        <f t="shared" ca="1" si="4"/>
        <v>4.6637970581575594E-4</v>
      </c>
      <c r="K36" s="153">
        <f t="shared" ca="1" si="5"/>
        <v>4.6637970581575594E-4</v>
      </c>
      <c r="L36" s="196">
        <f t="shared" ca="1" si="1"/>
        <v>1.0956895225985815E-2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1.948583368346095E-3</v>
      </c>
      <c r="G37" s="154">
        <v>3.2287505251914261E-2</v>
      </c>
      <c r="H37" s="174">
        <f t="shared" ca="1" si="3"/>
        <v>0.94642347892873546</v>
      </c>
      <c r="I37" s="189">
        <f t="shared" ca="1" si="0"/>
        <v>3.2864061268733841E-2</v>
      </c>
      <c r="J37" s="183">
        <f t="shared" ca="1" si="4"/>
        <v>5.7655601681957935E-4</v>
      </c>
      <c r="K37" s="153">
        <f t="shared" ca="1" si="5"/>
        <v>5.7655601681957935E-4</v>
      </c>
      <c r="L37" s="196">
        <f t="shared" ca="1" si="1"/>
        <v>1.7856939157149546E-2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1.7482773478506338E-3</v>
      </c>
      <c r="G38" s="154">
        <v>2.241602177595059E-3</v>
      </c>
      <c r="H38" s="174">
        <f t="shared" ca="1" si="3"/>
        <v>0.70767708332733059</v>
      </c>
      <c r="I38" s="189">
        <f t="shared" ca="1" si="0"/>
        <v>2.260223353683984E-3</v>
      </c>
      <c r="J38" s="183">
        <f t="shared" ca="1" si="4"/>
        <v>1.8621176088925041E-5</v>
      </c>
      <c r="K38" s="153">
        <f t="shared" ca="1" si="5"/>
        <v>1.8621176088925041E-5</v>
      </c>
      <c r="L38" s="196">
        <f t="shared" ca="1" si="1"/>
        <v>8.3070833330930668E-3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2.361378695820805E-3</v>
      </c>
      <c r="G39" s="154">
        <v>-9.4206804373120789E-2</v>
      </c>
      <c r="H39" s="174">
        <f t="shared" ca="1" si="3"/>
        <v>0.60820292398275455</v>
      </c>
      <c r="I39" s="189">
        <f t="shared" ca="1" si="0"/>
        <v>-9.4614542440810509E-2</v>
      </c>
      <c r="J39" s="183">
        <f t="shared" ca="1" si="4"/>
        <v>-4.0773806768971965E-4</v>
      </c>
      <c r="K39" s="153">
        <f t="shared" ca="1" si="5"/>
        <v>4.0773806768971965E-4</v>
      </c>
      <c r="L39" s="196">
        <f t="shared" ca="1" si="1"/>
        <v>4.3281169593101711E-3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2.3576468134417139E-3</v>
      </c>
      <c r="G40" s="154">
        <v>-9.3647022016257075E-2</v>
      </c>
      <c r="H40" s="174">
        <f t="shared" ca="1" si="3"/>
        <v>0.40812501062167794</v>
      </c>
      <c r="I40" s="189">
        <f t="shared" ca="1" si="0"/>
        <v>-9.3302869250134882E-2</v>
      </c>
      <c r="J40" s="183">
        <f t="shared" ca="1" si="4"/>
        <v>3.4415276612219381E-4</v>
      </c>
      <c r="K40" s="153">
        <f t="shared" ca="1" si="5"/>
        <v>3.4415276612219381E-4</v>
      </c>
      <c r="L40" s="196">
        <f t="shared" ca="1" si="1"/>
        <v>3.6749995751327691E-3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2.3897652204830284E-3</v>
      </c>
      <c r="G41" s="154">
        <v>9.846478307245432E-2</v>
      </c>
      <c r="H41" s="174">
        <f t="shared" ca="1" si="3"/>
        <v>0.85957633299628378</v>
      </c>
      <c r="I41" s="189">
        <f t="shared" ca="1" si="0"/>
        <v>9.9881007297513036E-2</v>
      </c>
      <c r="J41" s="183">
        <f t="shared" ca="1" si="4"/>
        <v>1.4162242250587154E-3</v>
      </c>
      <c r="K41" s="153">
        <f t="shared" ca="1" si="5"/>
        <v>1.4162242250587154E-3</v>
      </c>
      <c r="L41" s="196">
        <f t="shared" ca="1" si="1"/>
        <v>1.4383053319851433E-2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1.9113340605275194E-3</v>
      </c>
      <c r="G42" s="154">
        <v>-2.6700109079127898E-2</v>
      </c>
      <c r="H42" s="174">
        <f t="shared" ca="1" si="3"/>
        <v>1.7522066700795147E-2</v>
      </c>
      <c r="I42" s="189">
        <f t="shared" ca="1" si="0"/>
        <v>-2.6184820541233458E-2</v>
      </c>
      <c r="J42" s="183">
        <f t="shared" ca="1" si="4"/>
        <v>5.1528853789443996E-4</v>
      </c>
      <c r="K42" s="153">
        <f t="shared" ca="1" si="5"/>
        <v>5.1528853789443996E-4</v>
      </c>
      <c r="L42" s="196">
        <f t="shared" ca="1" si="1"/>
        <v>1.9299117331968246E-2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2.0124509328265918E-3</v>
      </c>
      <c r="G43" s="177">
        <v>-4.1867639923988786E-2</v>
      </c>
      <c r="H43" s="178">
        <f t="shared" ca="1" si="3"/>
        <v>0.70000840025152089</v>
      </c>
      <c r="I43" s="194">
        <f t="shared" ca="1" si="0"/>
        <v>-4.2202595111328935E-2</v>
      </c>
      <c r="J43" s="187">
        <f t="shared" ca="1" si="4"/>
        <v>-3.3495518734014823E-4</v>
      </c>
      <c r="K43" s="184">
        <f t="shared" ca="1" si="5"/>
        <v>3.3495518734014823E-4</v>
      </c>
      <c r="L43" s="197">
        <f t="shared" ca="1" si="1"/>
        <v>8.0003360100608361E-3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19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994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5.8157256985634604E-3</v>
      </c>
      <c r="G5" s="185">
        <v>0.61235885478451912</v>
      </c>
      <c r="H5" s="186">
        <f ca="1">RAND()</f>
        <v>0.8419562994567551</v>
      </c>
      <c r="I5" s="188">
        <f t="shared" ref="I5:I43" ca="1" si="0">G5*($I$2+H5*($I$3-$I$2))</f>
        <v>0.6207348535013868</v>
      </c>
      <c r="J5" s="181">
        <f ca="1">(I5-G5)</f>
        <v>8.3759987168676719E-3</v>
      </c>
      <c r="K5" s="182">
        <f ca="1">ABS(I5-G5)</f>
        <v>8.3759987168676719E-3</v>
      </c>
      <c r="L5" s="195">
        <f t="shared" ref="L5:L43" ca="1" si="1">K5/ABS(G5)</f>
        <v>1.367825197827028E-2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3.9853429941236187E-3</v>
      </c>
      <c r="G6" s="154">
        <v>0.33780144911854282</v>
      </c>
      <c r="H6" s="174">
        <f t="shared" ref="H6:H43" ca="1" si="3">RAND()</f>
        <v>0.8720615929543013</v>
      </c>
      <c r="I6" s="189">
        <f t="shared" ca="1" si="0"/>
        <v>0.3428287669289955</v>
      </c>
      <c r="J6" s="183">
        <f t="shared" ref="J6:J43" ca="1" si="4">(I6-G6)</f>
        <v>5.0273178104526806E-3</v>
      </c>
      <c r="K6" s="153">
        <f t="shared" ref="K6:K43" ca="1" si="5">ABS(I6-G6)</f>
        <v>5.0273178104526806E-3</v>
      </c>
      <c r="L6" s="196">
        <f t="shared" ca="1" si="1"/>
        <v>1.4882463718172124E-2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4.2559874235796975E-3</v>
      </c>
      <c r="G7" s="154">
        <v>0.37839811353695463</v>
      </c>
      <c r="H7" s="174">
        <f t="shared" ca="1" si="3"/>
        <v>0.45363522005604362</v>
      </c>
      <c r="I7" s="189">
        <f t="shared" ca="1" si="0"/>
        <v>0.3776963397263407</v>
      </c>
      <c r="J7" s="183">
        <f t="shared" ca="1" si="4"/>
        <v>-7.0177381061392596E-4</v>
      </c>
      <c r="K7" s="153">
        <f t="shared" ca="1" si="5"/>
        <v>7.0177381061392596E-4</v>
      </c>
      <c r="L7" s="196">
        <f t="shared" ca="1" si="1"/>
        <v>1.8545911977581521E-3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2.6245469077499917E-3</v>
      </c>
      <c r="G8" s="154">
        <v>0.13368203616249877</v>
      </c>
      <c r="H8" s="174">
        <f t="shared" ca="1" si="3"/>
        <v>8.0889198587470124E-2</v>
      </c>
      <c r="I8" s="189">
        <f t="shared" ca="1" si="0"/>
        <v>0.13144093275007782</v>
      </c>
      <c r="J8" s="183">
        <f t="shared" ca="1" si="4"/>
        <v>-2.2411034124209528E-3</v>
      </c>
      <c r="K8" s="153">
        <f t="shared" ca="1" si="5"/>
        <v>2.2411034124209528E-3</v>
      </c>
      <c r="L8" s="196">
        <f t="shared" ca="1" si="1"/>
        <v>1.6764432056501244E-2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2.2465578160642281E-3</v>
      </c>
      <c r="G9" s="154">
        <v>7.6983672409634218E-2</v>
      </c>
      <c r="H9" s="174">
        <f t="shared" ca="1" si="3"/>
        <v>0.29034626437299949</v>
      </c>
      <c r="I9" s="189">
        <f t="shared" ca="1" si="0"/>
        <v>7.6338075829515614E-2</v>
      </c>
      <c r="J9" s="183">
        <f t="shared" ca="1" si="4"/>
        <v>-6.4559658011860421E-4</v>
      </c>
      <c r="K9" s="153">
        <f t="shared" ca="1" si="5"/>
        <v>6.4559658011860421E-4</v>
      </c>
      <c r="L9" s="196">
        <f t="shared" ca="1" si="1"/>
        <v>8.3861494250800413E-3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3.1686016069201995E-3</v>
      </c>
      <c r="G10" s="154">
        <v>-0.21529024103802996</v>
      </c>
      <c r="H10" s="174">
        <f t="shared" ca="1" si="3"/>
        <v>0.94034832156904125</v>
      </c>
      <c r="I10" s="189">
        <f t="shared" ca="1" si="0"/>
        <v>-0.21908234888968159</v>
      </c>
      <c r="J10" s="183">
        <f t="shared" ca="1" si="4"/>
        <v>-3.7921078516516271E-3</v>
      </c>
      <c r="K10" s="153">
        <f t="shared" ca="1" si="5"/>
        <v>3.7921078516516271E-3</v>
      </c>
      <c r="L10" s="196">
        <f t="shared" ca="1" si="1"/>
        <v>1.7613932862761625E-2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1.9594868807870955E-3</v>
      </c>
      <c r="G11" s="154">
        <v>3.3923032118064356E-2</v>
      </c>
      <c r="H11" s="174">
        <f t="shared" ca="1" si="3"/>
        <v>0.4105702404722128</v>
      </c>
      <c r="I11" s="189">
        <f t="shared" ca="1" si="0"/>
        <v>3.3801682973873481E-2</v>
      </c>
      <c r="J11" s="183">
        <f t="shared" ca="1" si="4"/>
        <v>-1.2134914419087428E-4</v>
      </c>
      <c r="K11" s="153">
        <f t="shared" ca="1" si="5"/>
        <v>1.2134914419087428E-4</v>
      </c>
      <c r="L11" s="196">
        <f t="shared" ca="1" si="1"/>
        <v>3.5771903811114406E-3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1.943567930955797E-3</v>
      </c>
      <c r="G12" s="154">
        <v>3.1535189643369543E-2</v>
      </c>
      <c r="H12" s="174">
        <f t="shared" ca="1" si="3"/>
        <v>0.2125814189158689</v>
      </c>
      <c r="I12" s="189">
        <f t="shared" ca="1" si="0"/>
        <v>3.1172637664908891E-2</v>
      </c>
      <c r="J12" s="183">
        <f t="shared" ca="1" si="4"/>
        <v>-3.6255197846065193E-4</v>
      </c>
      <c r="K12" s="153">
        <f t="shared" ca="1" si="5"/>
        <v>3.6255197846065193E-4</v>
      </c>
      <c r="L12" s="196">
        <f t="shared" ca="1" si="1"/>
        <v>1.1496743243365292E-2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2.2732233036786569E-3</v>
      </c>
      <c r="G13" s="154">
        <v>8.0983495551798512E-2</v>
      </c>
      <c r="H13" s="174">
        <f t="shared" ca="1" si="3"/>
        <v>0.11224456371952596</v>
      </c>
      <c r="I13" s="189">
        <f t="shared" ca="1" si="0"/>
        <v>7.9727423925830293E-2</v>
      </c>
      <c r="J13" s="183">
        <f t="shared" ca="1" si="4"/>
        <v>-1.2560716259682192E-3</v>
      </c>
      <c r="K13" s="153">
        <f t="shared" ca="1" si="5"/>
        <v>1.2560716259682192E-3</v>
      </c>
      <c r="L13" s="196">
        <f t="shared" ca="1" si="1"/>
        <v>1.5510217451218972E-2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0.54735546379013233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5.7597694659604848E-2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1.8448177835338709E-3</v>
      </c>
      <c r="G16" s="154">
        <v>1.672266753008067E-2</v>
      </c>
      <c r="H16" s="174">
        <f t="shared" ca="1" si="3"/>
        <v>0.95046486117090911</v>
      </c>
      <c r="I16" s="189">
        <f t="shared" ca="1" si="0"/>
        <v>1.702398649437447E-2</v>
      </c>
      <c r="J16" s="183">
        <f t="shared" ca="1" si="4"/>
        <v>3.013189642937994E-4</v>
      </c>
      <c r="K16" s="153">
        <f t="shared" ca="1" si="5"/>
        <v>3.013189642937994E-4</v>
      </c>
      <c r="L16" s="196">
        <f t="shared" ca="1" si="1"/>
        <v>1.8018594446836188E-2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1.9642941185727277E-3</v>
      </c>
      <c r="G17" s="154">
        <v>3.4644117785909145E-2</v>
      </c>
      <c r="H17" s="174">
        <f t="shared" ca="1" si="3"/>
        <v>0.235849571693585</v>
      </c>
      <c r="I17" s="189">
        <f t="shared" ca="1" si="0"/>
        <v>3.4278067443851312E-2</v>
      </c>
      <c r="J17" s="183">
        <f t="shared" ca="1" si="4"/>
        <v>-3.6605034205783316E-4</v>
      </c>
      <c r="K17" s="153">
        <f t="shared" ca="1" si="5"/>
        <v>3.6605034205783316E-4</v>
      </c>
      <c r="L17" s="196">
        <f t="shared" ca="1" si="1"/>
        <v>1.0566017132256644E-2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1.800992233716818E-3</v>
      </c>
      <c r="G18" s="154">
        <v>1.0148835057522732E-2</v>
      </c>
      <c r="H18" s="174">
        <f t="shared" ca="1" si="3"/>
        <v>0.55681387055040166</v>
      </c>
      <c r="I18" s="189">
        <f t="shared" ca="1" si="0"/>
        <v>1.0171898841570551E-2</v>
      </c>
      <c r="J18" s="183">
        <f t="shared" ca="1" si="4"/>
        <v>2.3063784047819974E-5</v>
      </c>
      <c r="K18" s="153">
        <f t="shared" ca="1" si="5"/>
        <v>2.3063784047819974E-5</v>
      </c>
      <c r="L18" s="196">
        <f t="shared" ca="1" si="1"/>
        <v>2.2725548220161639E-3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5.1246660958474835E-3</v>
      </c>
      <c r="G19" s="154">
        <v>-0.50869991437712248</v>
      </c>
      <c r="H19" s="174">
        <f t="shared" ca="1" si="3"/>
        <v>0.13126047933458396</v>
      </c>
      <c r="I19" s="189">
        <f t="shared" ca="1" si="0"/>
        <v>-0.50119680387352417</v>
      </c>
      <c r="J19" s="183">
        <f t="shared" ca="1" si="4"/>
        <v>7.5031105035983092E-3</v>
      </c>
      <c r="K19" s="153">
        <f t="shared" ca="1" si="5"/>
        <v>7.5031105035983092E-3</v>
      </c>
      <c r="L19" s="196">
        <f t="shared" ca="1" si="1"/>
        <v>1.4749580826616595E-2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1.9946670092174197E-3</v>
      </c>
      <c r="G20" s="154">
        <v>-3.9200051382612955E-2</v>
      </c>
      <c r="H20" s="174">
        <f t="shared" ca="1" si="3"/>
        <v>0.30774120722182596</v>
      </c>
      <c r="I20" s="189">
        <f t="shared" ca="1" si="0"/>
        <v>-3.8898589200386413E-2</v>
      </c>
      <c r="J20" s="183">
        <f t="shared" ca="1" si="4"/>
        <v>3.0146218222654175E-4</v>
      </c>
      <c r="K20" s="153">
        <f t="shared" ca="1" si="5"/>
        <v>3.0146218222654175E-4</v>
      </c>
      <c r="L20" s="196">
        <f t="shared" ca="1" si="1"/>
        <v>7.6903517111269462E-3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2.7953260352524324E-3</v>
      </c>
      <c r="G21" s="154">
        <v>-0.15929890528786492</v>
      </c>
      <c r="H21" s="174">
        <f t="shared" ca="1" si="3"/>
        <v>0.73590135685878721</v>
      </c>
      <c r="I21" s="189">
        <f t="shared" ca="1" si="0"/>
        <v>-0.16080205840400599</v>
      </c>
      <c r="J21" s="183">
        <f t="shared" ca="1" si="4"/>
        <v>-1.5031531161410761E-3</v>
      </c>
      <c r="K21" s="153">
        <f t="shared" ca="1" si="5"/>
        <v>1.5031531161410761E-3</v>
      </c>
      <c r="L21" s="196">
        <f t="shared" ca="1" si="1"/>
        <v>9.4360542743515217E-3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1.9433335378828238E-3</v>
      </c>
      <c r="G22" s="154">
        <v>-3.1500030682423574E-2</v>
      </c>
      <c r="H22" s="174">
        <f t="shared" ca="1" si="3"/>
        <v>0.87097892353699724</v>
      </c>
      <c r="I22" s="189">
        <f t="shared" ca="1" si="0"/>
        <v>-3.1967464581381486E-2</v>
      </c>
      <c r="J22" s="183">
        <f t="shared" ca="1" si="4"/>
        <v>-4.6743389895791132E-4</v>
      </c>
      <c r="K22" s="153">
        <f t="shared" ca="1" si="5"/>
        <v>4.6743389895791132E-4</v>
      </c>
      <c r="L22" s="196">
        <f t="shared" ca="1" si="1"/>
        <v>1.4839156941479763E-2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2.2195000093492823E-3</v>
      </c>
      <c r="G23" s="154">
        <v>-7.2925001402392331E-2</v>
      </c>
      <c r="H23" s="174">
        <f t="shared" ca="1" si="3"/>
        <v>2.4331208066665222E-2</v>
      </c>
      <c r="I23" s="189">
        <f t="shared" ca="1" si="0"/>
        <v>-7.153747550963982E-2</v>
      </c>
      <c r="J23" s="183">
        <f t="shared" ca="1" si="4"/>
        <v>1.3875258927525114E-3</v>
      </c>
      <c r="K23" s="153">
        <f t="shared" ca="1" si="5"/>
        <v>1.3875258927525114E-3</v>
      </c>
      <c r="L23" s="196">
        <f t="shared" ca="1" si="1"/>
        <v>1.9026751677333434E-2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0.55539281962240183</v>
      </c>
      <c r="I24" s="189">
        <f t="shared" ca="1" si="0"/>
        <v>1.0623486555519899</v>
      </c>
      <c r="J24" s="183">
        <f t="shared" ca="1" si="4"/>
        <v>2.34865555198982E-3</v>
      </c>
      <c r="K24" s="153">
        <f t="shared" ca="1" si="5"/>
        <v>2.34865555198982E-3</v>
      </c>
      <c r="L24" s="196">
        <f t="shared" ca="1" si="1"/>
        <v>2.2157127848960565E-3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2.0512912032920041E-3</v>
      </c>
      <c r="G25" s="154">
        <v>4.7693680493800628E-2</v>
      </c>
      <c r="H25" s="174">
        <f t="shared" ca="1" si="3"/>
        <v>0.31187035736208757</v>
      </c>
      <c r="I25" s="189">
        <f t="shared" ca="1" si="0"/>
        <v>4.733477669110521E-2</v>
      </c>
      <c r="J25" s="183">
        <f t="shared" ca="1" si="4"/>
        <v>-3.5890380269541777E-4</v>
      </c>
      <c r="K25" s="153">
        <f t="shared" ca="1" si="5"/>
        <v>3.5890380269541777E-4</v>
      </c>
      <c r="L25" s="196">
        <f t="shared" ca="1" si="1"/>
        <v>7.5251857055164614E-3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1.9782918887209663E-3</v>
      </c>
      <c r="G26" s="154">
        <v>3.6743783308144984E-2</v>
      </c>
      <c r="H26" s="174">
        <f t="shared" ca="1" si="3"/>
        <v>0.68839999704705901</v>
      </c>
      <c r="I26" s="189">
        <f t="shared" ca="1" si="0"/>
        <v>3.702068445481508E-2</v>
      </c>
      <c r="J26" s="183">
        <f t="shared" ca="1" si="4"/>
        <v>2.7690114667009574E-4</v>
      </c>
      <c r="K26" s="153">
        <f t="shared" ca="1" si="5"/>
        <v>2.7690114667009574E-4</v>
      </c>
      <c r="L26" s="196">
        <f t="shared" ca="1" si="1"/>
        <v>7.5359998818824723E-3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2.2848238343720767E-3</v>
      </c>
      <c r="G27" s="154">
        <v>8.2723575155811524E-2</v>
      </c>
      <c r="H27" s="174">
        <f t="shared" ca="1" si="3"/>
        <v>2.3727402742573789E-3</v>
      </c>
      <c r="I27" s="189">
        <f t="shared" ca="1" si="0"/>
        <v>8.1076954915031405E-2</v>
      </c>
      <c r="J27" s="183">
        <f t="shared" ca="1" si="4"/>
        <v>-1.6466202407801195E-3</v>
      </c>
      <c r="K27" s="153">
        <f t="shared" ca="1" si="5"/>
        <v>1.6466202407801195E-3</v>
      </c>
      <c r="L27" s="196">
        <f t="shared" ca="1" si="1"/>
        <v>1.9905090389029694E-2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2.4389043700915E-3</v>
      </c>
      <c r="G28" s="154">
        <v>-0.10583565551372498</v>
      </c>
      <c r="H28" s="174">
        <f t="shared" ca="1" si="3"/>
        <v>0.24590708034411013</v>
      </c>
      <c r="I28" s="189">
        <f t="shared" ca="1" si="0"/>
        <v>-0.10475997188519788</v>
      </c>
      <c r="J28" s="183">
        <f t="shared" ca="1" si="4"/>
        <v>1.0756836285270993E-3</v>
      </c>
      <c r="K28" s="153">
        <f t="shared" ca="1" si="5"/>
        <v>1.0756836285270993E-3</v>
      </c>
      <c r="L28" s="196">
        <f t="shared" ca="1" si="1"/>
        <v>1.0163716786235642E-2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1.8998614761403688E-3</v>
      </c>
      <c r="G29" s="154">
        <v>-2.4979221421055353E-2</v>
      </c>
      <c r="H29" s="174">
        <f t="shared" ca="1" si="3"/>
        <v>0.36519918082333003</v>
      </c>
      <c r="I29" s="189">
        <f t="shared" ca="1" si="0"/>
        <v>-2.4844532640657207E-2</v>
      </c>
      <c r="J29" s="183">
        <f t="shared" ca="1" si="4"/>
        <v>1.3468878039814627E-4</v>
      </c>
      <c r="K29" s="153">
        <f t="shared" ca="1" si="5"/>
        <v>1.3468878039814627E-4</v>
      </c>
      <c r="L29" s="196">
        <f t="shared" ca="1" si="1"/>
        <v>5.3920327670667553E-3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1.8967616857646415E-3</v>
      </c>
      <c r="G30" s="154">
        <v>-2.4514252864696218E-2</v>
      </c>
      <c r="H30" s="174">
        <f t="shared" ca="1" si="3"/>
        <v>0.3796020398043235</v>
      </c>
      <c r="I30" s="189">
        <f t="shared" ca="1" si="0"/>
        <v>-2.4396194223071002E-2</v>
      </c>
      <c r="J30" s="183">
        <f t="shared" ca="1" si="4"/>
        <v>1.1805864162521551E-4</v>
      </c>
      <c r="K30" s="153">
        <f t="shared" ca="1" si="5"/>
        <v>1.1805864162521551E-4</v>
      </c>
      <c r="L30" s="196">
        <f t="shared" ca="1" si="1"/>
        <v>4.8159184078269681E-3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1.8382508298664581E-3</v>
      </c>
      <c r="G31" s="154">
        <v>-1.5737624479968737E-2</v>
      </c>
      <c r="H31" s="174">
        <f t="shared" ca="1" si="3"/>
        <v>0.21140904603147082</v>
      </c>
      <c r="I31" s="189">
        <f t="shared" ca="1" si="0"/>
        <v>-1.5555955037493831E-2</v>
      </c>
      <c r="J31" s="183">
        <f t="shared" ca="1" si="4"/>
        <v>1.816694424749063E-4</v>
      </c>
      <c r="K31" s="153">
        <f t="shared" ca="1" si="5"/>
        <v>1.816694424749063E-4</v>
      </c>
      <c r="L31" s="196">
        <f t="shared" ca="1" si="1"/>
        <v>1.1543638158741171E-2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1.7715656083262116E-3</v>
      </c>
      <c r="G32" s="154">
        <v>5.7348412489317546E-3</v>
      </c>
      <c r="H32" s="174">
        <f t="shared" ca="1" si="3"/>
        <v>0.97690545447660637</v>
      </c>
      <c r="I32" s="189">
        <f t="shared" ca="1" si="0"/>
        <v>5.8442403318186738E-3</v>
      </c>
      <c r="J32" s="183">
        <f t="shared" ca="1" si="4"/>
        <v>1.0939908288691916E-4</v>
      </c>
      <c r="K32" s="153">
        <f t="shared" ca="1" si="5"/>
        <v>1.0939908288691916E-4</v>
      </c>
      <c r="L32" s="196">
        <f t="shared" ca="1" si="1"/>
        <v>1.9076218179064196E-2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1.8468231958802064E-3</v>
      </c>
      <c r="G33" s="154">
        <v>1.702347938203097E-2</v>
      </c>
      <c r="H33" s="174">
        <f t="shared" ca="1" si="3"/>
        <v>0.30023260192211987</v>
      </c>
      <c r="I33" s="189">
        <f t="shared" ca="1" si="0"/>
        <v>1.6887449934735739E-2</v>
      </c>
      <c r="J33" s="183">
        <f t="shared" ca="1" si="4"/>
        <v>-1.3602944729523142E-4</v>
      </c>
      <c r="K33" s="153">
        <f t="shared" ca="1" si="5"/>
        <v>1.3602944729523142E-4</v>
      </c>
      <c r="L33" s="196">
        <f t="shared" ca="1" si="1"/>
        <v>7.9906959231152517E-3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2.3328194024383893E-3</v>
      </c>
      <c r="G34" s="154">
        <v>-8.9922910365758391E-2</v>
      </c>
      <c r="H34" s="174">
        <f t="shared" ca="1" si="3"/>
        <v>0.26907891739716328</v>
      </c>
      <c r="I34" s="189">
        <f t="shared" ca="1" si="0"/>
        <v>-8.9092306533260043E-2</v>
      </c>
      <c r="J34" s="183">
        <f t="shared" ca="1" si="4"/>
        <v>8.3060383249834724E-4</v>
      </c>
      <c r="K34" s="153">
        <f t="shared" ca="1" si="5"/>
        <v>8.3060383249834724E-4</v>
      </c>
      <c r="L34" s="196">
        <f t="shared" ca="1" si="1"/>
        <v>9.2368433041134269E-3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2.3410323291636059E-3</v>
      </c>
      <c r="G35" s="154">
        <v>9.1154849374540881E-2</v>
      </c>
      <c r="H35" s="174">
        <f t="shared" ca="1" si="3"/>
        <v>0.39725387559586178</v>
      </c>
      <c r="I35" s="189">
        <f t="shared" ca="1" si="0"/>
        <v>9.0780217074785799E-2</v>
      </c>
      <c r="J35" s="183">
        <f t="shared" ca="1" si="4"/>
        <v>-3.7463229975508161E-4</v>
      </c>
      <c r="K35" s="153">
        <f t="shared" ca="1" si="5"/>
        <v>3.7463229975508161E-4</v>
      </c>
      <c r="L35" s="196">
        <f t="shared" ca="1" si="1"/>
        <v>4.1098449761655205E-3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2.0420303353546284E-3</v>
      </c>
      <c r="G36" s="154">
        <v>4.6304550303194247E-2</v>
      </c>
      <c r="H36" s="174">
        <f t="shared" ca="1" si="3"/>
        <v>0.85491839212219922</v>
      </c>
      <c r="I36" s="189">
        <f t="shared" ca="1" si="0"/>
        <v>4.6961923764856299E-2</v>
      </c>
      <c r="J36" s="183">
        <f t="shared" ca="1" si="4"/>
        <v>6.5737346166205163E-4</v>
      </c>
      <c r="K36" s="153">
        <f t="shared" ca="1" si="5"/>
        <v>6.5737346166205163E-4</v>
      </c>
      <c r="L36" s="196">
        <f t="shared" ca="1" si="1"/>
        <v>1.4196735684888051E-2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1.9558197626682906E-3</v>
      </c>
      <c r="G37" s="154">
        <v>3.3372964400243621E-2</v>
      </c>
      <c r="H37" s="174">
        <f t="shared" ca="1" si="3"/>
        <v>0.33687088692698708</v>
      </c>
      <c r="I37" s="189">
        <f t="shared" ca="1" si="0"/>
        <v>3.3155200316914463E-2</v>
      </c>
      <c r="J37" s="183">
        <f t="shared" ca="1" si="4"/>
        <v>-2.1776408332915831E-4</v>
      </c>
      <c r="K37" s="153">
        <f t="shared" ca="1" si="5"/>
        <v>2.1776408332915831E-4</v>
      </c>
      <c r="L37" s="196">
        <f t="shared" ca="1" si="1"/>
        <v>6.5251645229204942E-3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1.7344694993214366E-3</v>
      </c>
      <c r="G38" s="154">
        <v>-1.7042489821550433E-4</v>
      </c>
      <c r="H38" s="174">
        <f t="shared" ca="1" si="3"/>
        <v>0.46397114840926978</v>
      </c>
      <c r="I38" s="189">
        <f t="shared" ca="1" si="0"/>
        <v>-1.7017928968089747E-4</v>
      </c>
      <c r="J38" s="183">
        <f t="shared" ca="1" si="4"/>
        <v>2.4560853460685555E-7</v>
      </c>
      <c r="K38" s="153">
        <f t="shared" ca="1" si="5"/>
        <v>2.4560853460685555E-7</v>
      </c>
      <c r="L38" s="196">
        <f t="shared" ca="1" si="1"/>
        <v>1.4411540636291337E-3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2.9026572891893108E-3</v>
      </c>
      <c r="G39" s="154">
        <v>-0.17539859337839658</v>
      </c>
      <c r="H39" s="174">
        <f t="shared" ca="1" si="3"/>
        <v>0.79803256015882129</v>
      </c>
      <c r="I39" s="189">
        <f t="shared" ca="1" si="0"/>
        <v>-0.17748957305170937</v>
      </c>
      <c r="J39" s="183">
        <f t="shared" ca="1" si="4"/>
        <v>-2.0909796733127872E-3</v>
      </c>
      <c r="K39" s="153">
        <f t="shared" ca="1" si="5"/>
        <v>2.0909796733127872E-3</v>
      </c>
      <c r="L39" s="196">
        <f t="shared" ca="1" si="1"/>
        <v>1.1921302406352866E-2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2.7014692896510663E-3</v>
      </c>
      <c r="G40" s="154">
        <v>-0.14522039344765991</v>
      </c>
      <c r="H40" s="174">
        <f t="shared" ca="1" si="3"/>
        <v>6.4145289805052408E-2</v>
      </c>
      <c r="I40" s="189">
        <f t="shared" ca="1" si="0"/>
        <v>-0.14268859374763887</v>
      </c>
      <c r="J40" s="183">
        <f t="shared" ca="1" si="4"/>
        <v>2.5317997000210424E-3</v>
      </c>
      <c r="K40" s="153">
        <f t="shared" ca="1" si="5"/>
        <v>2.5317997000210424E-3</v>
      </c>
      <c r="L40" s="196">
        <f t="shared" ca="1" si="1"/>
        <v>1.7434188407797899E-2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2.606708301995228E-3</v>
      </c>
      <c r="G41" s="154">
        <v>0.13100624529928417</v>
      </c>
      <c r="H41" s="174">
        <f t="shared" ca="1" si="3"/>
        <v>0.55259195201629763</v>
      </c>
      <c r="I41" s="189">
        <f t="shared" ca="1" si="0"/>
        <v>0.13128184026594877</v>
      </c>
      <c r="J41" s="183">
        <f t="shared" ca="1" si="4"/>
        <v>2.7559496666459959E-4</v>
      </c>
      <c r="K41" s="153">
        <f t="shared" ca="1" si="5"/>
        <v>2.7559496666459959E-4</v>
      </c>
      <c r="L41" s="196">
        <f t="shared" ca="1" si="1"/>
        <v>2.1036780806518197E-3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1.8686657943351127E-3</v>
      </c>
      <c r="G42" s="154">
        <v>-2.0299869150266936E-2</v>
      </c>
      <c r="H42" s="174">
        <f t="shared" ca="1" si="3"/>
        <v>0.5738969160086016</v>
      </c>
      <c r="I42" s="189">
        <f t="shared" ca="1" si="0"/>
        <v>-2.0359873059290254E-2</v>
      </c>
      <c r="J42" s="183">
        <f t="shared" ca="1" si="4"/>
        <v>-6.000390902331787E-5</v>
      </c>
      <c r="K42" s="153">
        <f t="shared" ca="1" si="5"/>
        <v>6.000390902331787E-5</v>
      </c>
      <c r="L42" s="196">
        <f t="shared" ca="1" si="1"/>
        <v>2.9558766403441983E-3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1.9414715293320053E-3</v>
      </c>
      <c r="G43" s="177">
        <v>-3.1220729399800806E-2</v>
      </c>
      <c r="H43" s="178">
        <f t="shared" ca="1" si="3"/>
        <v>0.34069553212951975</v>
      </c>
      <c r="I43" s="194">
        <f t="shared" ca="1" si="0"/>
        <v>-3.1021785332458265E-2</v>
      </c>
      <c r="J43" s="187">
        <f t="shared" ca="1" si="4"/>
        <v>1.9894406734254078E-4</v>
      </c>
      <c r="K43" s="184">
        <f t="shared" ca="1" si="5"/>
        <v>1.9894406734254078E-4</v>
      </c>
      <c r="L43" s="197">
        <f t="shared" ca="1" si="1"/>
        <v>6.3721787148192021E-3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17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tabSelected="1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995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3.1934950317784698E-3</v>
      </c>
      <c r="G5" s="185">
        <v>0.21902425476677045</v>
      </c>
      <c r="H5" s="186">
        <f ca="1">RAND()</f>
        <v>0.29206953220535603</v>
      </c>
      <c r="I5" s="188">
        <f t="shared" ref="I5:I43" ca="1" si="0">G5*($I$2+H5*($I$3-$I$2))</f>
        <v>0.21720258213668933</v>
      </c>
      <c r="J5" s="181">
        <f ca="1">(I5-G5)</f>
        <v>-1.8216726300811226E-3</v>
      </c>
      <c r="K5" s="182">
        <f ca="1">ABS(I5-G5)</f>
        <v>1.8216726300811226E-3</v>
      </c>
      <c r="L5" s="195">
        <f t="shared" ref="L5:L43" ca="1" si="1">K5/ABS(G5)</f>
        <v>8.3172187117857965E-3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2.8710645729259719E-3</v>
      </c>
      <c r="G6" s="154">
        <v>0.1706596859388958</v>
      </c>
      <c r="H6" s="174">
        <f t="shared" ref="H6:H43" ca="1" si="3">RAND()</f>
        <v>0.82322028668809333</v>
      </c>
      <c r="I6" s="189">
        <f t="shared" ca="1" si="0"/>
        <v>0.17286611284350659</v>
      </c>
      <c r="J6" s="183">
        <f t="shared" ref="J6:J43" ca="1" si="4">(I6-G6)</f>
        <v>2.2064269046107865E-3</v>
      </c>
      <c r="K6" s="153">
        <f t="shared" ref="K6:K43" ca="1" si="5">ABS(I6-G6)</f>
        <v>2.2064269046107865E-3</v>
      </c>
      <c r="L6" s="196">
        <f t="shared" ca="1" si="1"/>
        <v>1.2928811467523685E-2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3.195723671610879E-3</v>
      </c>
      <c r="G7" s="154">
        <v>0.2193585507416318</v>
      </c>
      <c r="H7" s="174">
        <f t="shared" ca="1" si="3"/>
        <v>0.8919468493396896</v>
      </c>
      <c r="I7" s="189">
        <f t="shared" ca="1" si="0"/>
        <v>0.22279762645518794</v>
      </c>
      <c r="J7" s="183">
        <f t="shared" ca="1" si="4"/>
        <v>3.4390757135561445E-3</v>
      </c>
      <c r="K7" s="153">
        <f t="shared" ca="1" si="5"/>
        <v>3.4390757135561445E-3</v>
      </c>
      <c r="L7" s="196">
        <f t="shared" ca="1" si="1"/>
        <v>1.5677873973587692E-2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2.3167803648173175E-3</v>
      </c>
      <c r="G8" s="154">
        <v>8.7517054722597618E-2</v>
      </c>
      <c r="H8" s="174">
        <f t="shared" ca="1" si="3"/>
        <v>0.27092512117915812</v>
      </c>
      <c r="I8" s="189">
        <f t="shared" ca="1" si="0"/>
        <v>8.6715136374384175E-2</v>
      </c>
      <c r="J8" s="183">
        <f t="shared" ca="1" si="4"/>
        <v>-8.0191834821344288E-4</v>
      </c>
      <c r="K8" s="153">
        <f t="shared" ca="1" si="5"/>
        <v>8.0191834821344288E-4</v>
      </c>
      <c r="L8" s="196">
        <f t="shared" ca="1" si="1"/>
        <v>9.1629951528336921E-3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2.0699147179274848E-3</v>
      </c>
      <c r="G9" s="154">
        <v>5.0487207689122716E-2</v>
      </c>
      <c r="H9" s="174">
        <f t="shared" ca="1" si="3"/>
        <v>0.66287147324578266</v>
      </c>
      <c r="I9" s="189">
        <f t="shared" ca="1" si="0"/>
        <v>5.081612472497845E-2</v>
      </c>
      <c r="J9" s="183">
        <f t="shared" ca="1" si="4"/>
        <v>3.2891703585573306E-4</v>
      </c>
      <c r="K9" s="153">
        <f t="shared" ca="1" si="5"/>
        <v>3.2891703585573306E-4</v>
      </c>
      <c r="L9" s="196">
        <f t="shared" ca="1" si="1"/>
        <v>6.5148589298313882E-3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2.691676253566038E-3</v>
      </c>
      <c r="G10" s="154">
        <v>-0.14375143803490564</v>
      </c>
      <c r="H10" s="174">
        <f t="shared" ca="1" si="3"/>
        <v>0.57070467488168375</v>
      </c>
      <c r="I10" s="189">
        <f t="shared" ca="1" si="0"/>
        <v>-0.14415799398250695</v>
      </c>
      <c r="J10" s="183">
        <f t="shared" ca="1" si="4"/>
        <v>-4.0655594760130587E-4</v>
      </c>
      <c r="K10" s="153">
        <f t="shared" ca="1" si="5"/>
        <v>4.0655594760130587E-4</v>
      </c>
      <c r="L10" s="196">
        <f t="shared" ca="1" si="1"/>
        <v>2.8281869952673879E-3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1.837325145126501E-3</v>
      </c>
      <c r="G11" s="154">
        <v>1.5598771768975173E-2</v>
      </c>
      <c r="H11" s="174">
        <f t="shared" ca="1" si="3"/>
        <v>0.66774293772204552</v>
      </c>
      <c r="I11" s="189">
        <f t="shared" ca="1" si="0"/>
        <v>1.5703435121030514E-2</v>
      </c>
      <c r="J11" s="183">
        <f t="shared" ca="1" si="4"/>
        <v>1.0466335205534111E-4</v>
      </c>
      <c r="K11" s="153">
        <f t="shared" ca="1" si="5"/>
        <v>1.0466335205534111E-4</v>
      </c>
      <c r="L11" s="196">
        <f t="shared" ca="1" si="1"/>
        <v>6.7097175088816248E-3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1.8614552446953438E-3</v>
      </c>
      <c r="G12" s="154">
        <v>1.921828670430159E-2</v>
      </c>
      <c r="H12" s="174">
        <f t="shared" ca="1" si="3"/>
        <v>0.26004138639167718</v>
      </c>
      <c r="I12" s="189">
        <f t="shared" ca="1" si="0"/>
        <v>1.903382296696193E-2</v>
      </c>
      <c r="J12" s="183">
        <f t="shared" ca="1" si="4"/>
        <v>-1.8446373733966084E-4</v>
      </c>
      <c r="K12" s="153">
        <f t="shared" ca="1" si="5"/>
        <v>1.8446373733966084E-4</v>
      </c>
      <c r="L12" s="196">
        <f t="shared" ca="1" si="1"/>
        <v>9.5983445443330127E-3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2.046870714360893E-3</v>
      </c>
      <c r="G13" s="154">
        <v>4.7030607154133985E-2</v>
      </c>
      <c r="H13" s="174">
        <f t="shared" ca="1" si="3"/>
        <v>0.83776659359150085</v>
      </c>
      <c r="I13" s="189">
        <f t="shared" ca="1" si="0"/>
        <v>4.766602187305366E-2</v>
      </c>
      <c r="J13" s="183">
        <f t="shared" ca="1" si="4"/>
        <v>6.354147189196746E-4</v>
      </c>
      <c r="K13" s="153">
        <f t="shared" ca="1" si="5"/>
        <v>6.354147189196746E-4</v>
      </c>
      <c r="L13" s="196">
        <f t="shared" ca="1" si="1"/>
        <v>1.3510663743659999E-2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9.2574678735128368E-2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9.4026150288434751E-2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1.8538349938879222E-3</v>
      </c>
      <c r="G16" s="154">
        <v>1.8075249083188361E-2</v>
      </c>
      <c r="H16" s="174">
        <f t="shared" ca="1" si="3"/>
        <v>0.26943102044622613</v>
      </c>
      <c r="I16" s="189">
        <f t="shared" ca="1" si="0"/>
        <v>1.790854541373672E-2</v>
      </c>
      <c r="J16" s="183">
        <f t="shared" ca="1" si="4"/>
        <v>-1.6670366945164064E-4</v>
      </c>
      <c r="K16" s="153">
        <f t="shared" ca="1" si="5"/>
        <v>1.6670366945164064E-4</v>
      </c>
      <c r="L16" s="196">
        <f t="shared" ca="1" si="1"/>
        <v>9.2227591821509303E-3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1.9235278453199897E-3</v>
      </c>
      <c r="G17" s="154">
        <v>2.852917679799849E-2</v>
      </c>
      <c r="H17" s="174">
        <f t="shared" ca="1" si="3"/>
        <v>0.81639429374360906</v>
      </c>
      <c r="I17" s="189">
        <f t="shared" ca="1" si="0"/>
        <v>2.8890235547762062E-2</v>
      </c>
      <c r="J17" s="183">
        <f t="shared" ca="1" si="4"/>
        <v>3.6105874976357158E-4</v>
      </c>
      <c r="K17" s="153">
        <f t="shared" ca="1" si="5"/>
        <v>3.6105874976357158E-4</v>
      </c>
      <c r="L17" s="196">
        <f t="shared" ca="1" si="1"/>
        <v>1.2655771749744362E-2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1.7598799429079425E-3</v>
      </c>
      <c r="G18" s="154">
        <v>3.9819914361913789E-3</v>
      </c>
      <c r="H18" s="174">
        <f t="shared" ca="1" si="3"/>
        <v>0.16388933073271172</v>
      </c>
      <c r="I18" s="189">
        <f t="shared" ca="1" si="0"/>
        <v>3.9284558439259829E-3</v>
      </c>
      <c r="J18" s="183">
        <f t="shared" ca="1" si="4"/>
        <v>-5.3535592265395969E-5</v>
      </c>
      <c r="K18" s="153">
        <f t="shared" ca="1" si="5"/>
        <v>5.3535592265395969E-5</v>
      </c>
      <c r="L18" s="196">
        <f t="shared" ca="1" si="1"/>
        <v>1.3444426770691575E-2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3.679999918100094E-3</v>
      </c>
      <c r="G19" s="154">
        <v>-0.29199998771501412</v>
      </c>
      <c r="H19" s="174">
        <f t="shared" ca="1" si="3"/>
        <v>0.54170555760768113</v>
      </c>
      <c r="I19" s="189">
        <f t="shared" ca="1" si="0"/>
        <v>-0.29248710860737775</v>
      </c>
      <c r="J19" s="183">
        <f t="shared" ca="1" si="4"/>
        <v>-4.8712089236363498E-4</v>
      </c>
      <c r="K19" s="153">
        <f t="shared" ca="1" si="5"/>
        <v>4.8712089236363498E-4</v>
      </c>
      <c r="L19" s="196">
        <f t="shared" ca="1" si="1"/>
        <v>1.6682223043072686E-3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1.919999642617776E-3</v>
      </c>
      <c r="G20" s="154">
        <v>-2.7999946392666397E-2</v>
      </c>
      <c r="H20" s="174">
        <f t="shared" ca="1" si="3"/>
        <v>0.1269530742194348</v>
      </c>
      <c r="I20" s="189">
        <f t="shared" ca="1" si="0"/>
        <v>-2.7582134635714205E-2</v>
      </c>
      <c r="J20" s="183">
        <f t="shared" ca="1" si="4"/>
        <v>4.1781175695219247E-4</v>
      </c>
      <c r="K20" s="153">
        <f t="shared" ca="1" si="5"/>
        <v>4.1781175695219247E-4</v>
      </c>
      <c r="L20" s="196">
        <f t="shared" ca="1" si="1"/>
        <v>1.4921877031222589E-2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2.3426655656916253E-3</v>
      </c>
      <c r="G21" s="154">
        <v>-9.1399834853743811E-2</v>
      </c>
      <c r="H21" s="174">
        <f t="shared" ca="1" si="3"/>
        <v>0.33160913054999375</v>
      </c>
      <c r="I21" s="189">
        <f t="shared" ca="1" si="0"/>
        <v>-9.0784198947399461E-2</v>
      </c>
      <c r="J21" s="183">
        <f t="shared" ca="1" si="4"/>
        <v>6.1563590634435006E-4</v>
      </c>
      <c r="K21" s="153">
        <f t="shared" ca="1" si="5"/>
        <v>6.1563590634435006E-4</v>
      </c>
      <c r="L21" s="196">
        <f t="shared" ca="1" si="1"/>
        <v>6.7356347780001824E-3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1.8833333536712688E-3</v>
      </c>
      <c r="G22" s="154">
        <v>-2.2500003050690331E-2</v>
      </c>
      <c r="H22" s="174">
        <f t="shared" ca="1" si="3"/>
        <v>0.43825080782627024</v>
      </c>
      <c r="I22" s="189">
        <f t="shared" ca="1" si="0"/>
        <v>-2.2444428770198869E-2</v>
      </c>
      <c r="J22" s="183">
        <f t="shared" ca="1" si="4"/>
        <v>5.5574280491462597E-5</v>
      </c>
      <c r="K22" s="153">
        <f t="shared" ca="1" si="5"/>
        <v>5.5574280491462597E-5</v>
      </c>
      <c r="L22" s="196">
        <f t="shared" ca="1" si="1"/>
        <v>2.4699676869491581E-3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2.012025009552595E-3</v>
      </c>
      <c r="G23" s="154">
        <v>-4.180375143288928E-2</v>
      </c>
      <c r="H23" s="174">
        <f t="shared" ca="1" si="3"/>
        <v>0.11098284640741862</v>
      </c>
      <c r="I23" s="189">
        <f t="shared" ca="1" si="0"/>
        <v>-4.1153256377212705E-2</v>
      </c>
      <c r="J23" s="183">
        <f t="shared" ca="1" si="4"/>
        <v>6.504950556765754E-4</v>
      </c>
      <c r="K23" s="153">
        <f t="shared" ca="1" si="5"/>
        <v>6.504950556765754E-4</v>
      </c>
      <c r="L23" s="196">
        <f t="shared" ca="1" si="1"/>
        <v>1.5560686143703257E-2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0.62177670163260002</v>
      </c>
      <c r="I24" s="189">
        <f t="shared" ca="1" si="0"/>
        <v>1.0651633321492222</v>
      </c>
      <c r="J24" s="183">
        <f t="shared" ca="1" si="4"/>
        <v>5.1633321492221551E-3</v>
      </c>
      <c r="K24" s="153">
        <f t="shared" ca="1" si="5"/>
        <v>5.1633321492221551E-3</v>
      </c>
      <c r="L24" s="196">
        <f t="shared" ca="1" si="1"/>
        <v>4.8710680653039195E-3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2.8530193831119172E-3</v>
      </c>
      <c r="G25" s="154">
        <v>0.16795290746678759</v>
      </c>
      <c r="H25" s="174">
        <f t="shared" ca="1" si="3"/>
        <v>0.14600785790988713</v>
      </c>
      <c r="I25" s="189">
        <f t="shared" ca="1" si="0"/>
        <v>0.16557474708741038</v>
      </c>
      <c r="J25" s="183">
        <f t="shared" ca="1" si="4"/>
        <v>-2.3781603793772144E-3</v>
      </c>
      <c r="K25" s="153">
        <f t="shared" ca="1" si="5"/>
        <v>2.3781603793772144E-3</v>
      </c>
      <c r="L25" s="196">
        <f t="shared" ca="1" si="1"/>
        <v>1.4159685683604446E-2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2.0855769240096475E-3</v>
      </c>
      <c r="G26" s="154">
        <v>5.2836538601447103E-2</v>
      </c>
      <c r="H26" s="174">
        <f t="shared" ca="1" si="3"/>
        <v>0.99807328536858597</v>
      </c>
      <c r="I26" s="189">
        <f t="shared" ca="1" si="0"/>
        <v>5.3889197336196182E-2</v>
      </c>
      <c r="J26" s="183">
        <f t="shared" ca="1" si="4"/>
        <v>1.052658734749079E-3</v>
      </c>
      <c r="K26" s="153">
        <f t="shared" ca="1" si="5"/>
        <v>1.052658734749079E-3</v>
      </c>
      <c r="L26" s="196">
        <f t="shared" ca="1" si="1"/>
        <v>1.9922931414743519E-2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2.4803444331066233E-3</v>
      </c>
      <c r="G27" s="154">
        <v>0.1120516649659935</v>
      </c>
      <c r="H27" s="174">
        <f t="shared" ca="1" si="3"/>
        <v>0.78495501939117562</v>
      </c>
      <c r="I27" s="189">
        <f t="shared" ca="1" si="0"/>
        <v>0.11332885234052142</v>
      </c>
      <c r="J27" s="183">
        <f t="shared" ca="1" si="4"/>
        <v>1.2771873745279216E-3</v>
      </c>
      <c r="K27" s="153">
        <f t="shared" ca="1" si="5"/>
        <v>1.2771873745279216E-3</v>
      </c>
      <c r="L27" s="196">
        <f t="shared" ca="1" si="1"/>
        <v>1.1398200775646971E-2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2.4628598142370363E-3</v>
      </c>
      <c r="G28" s="154">
        <v>-0.10942897213555547</v>
      </c>
      <c r="H28" s="174">
        <f t="shared" ca="1" si="3"/>
        <v>0.96614929054379173</v>
      </c>
      <c r="I28" s="189">
        <f t="shared" ca="1" si="0"/>
        <v>-0.1114693816445925</v>
      </c>
      <c r="J28" s="183">
        <f t="shared" ca="1" si="4"/>
        <v>-2.0404095090370278E-3</v>
      </c>
      <c r="K28" s="153">
        <f t="shared" ca="1" si="5"/>
        <v>2.0404095090370278E-3</v>
      </c>
      <c r="L28" s="196">
        <f t="shared" ca="1" si="1"/>
        <v>1.8645971621751727E-2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1.9486630824970374E-3</v>
      </c>
      <c r="G29" s="154">
        <v>-3.229946237455561E-2</v>
      </c>
      <c r="H29" s="174">
        <f t="shared" ca="1" si="3"/>
        <v>0.66408042178381277</v>
      </c>
      <c r="I29" s="189">
        <f t="shared" ca="1" si="0"/>
        <v>-3.2511450750947912E-2</v>
      </c>
      <c r="J29" s="183">
        <f t="shared" ca="1" si="4"/>
        <v>-2.119883763923025E-4</v>
      </c>
      <c r="K29" s="153">
        <f t="shared" ca="1" si="5"/>
        <v>2.119883763923025E-4</v>
      </c>
      <c r="L29" s="196">
        <f t="shared" ca="1" si="1"/>
        <v>6.5632168713526187E-3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1.9349359005967311E-3</v>
      </c>
      <c r="G30" s="154">
        <v>-3.0240385089509658E-2</v>
      </c>
      <c r="H30" s="174">
        <f t="shared" ca="1" si="3"/>
        <v>0.3924352551125091</v>
      </c>
      <c r="I30" s="189">
        <f t="shared" ca="1" si="0"/>
        <v>-3.0110273117211553E-2</v>
      </c>
      <c r="J30" s="183">
        <f t="shared" ca="1" si="4"/>
        <v>1.3011197229810534E-4</v>
      </c>
      <c r="K30" s="153">
        <f t="shared" ca="1" si="5"/>
        <v>1.3011197229810534E-4</v>
      </c>
      <c r="L30" s="196">
        <f t="shared" ca="1" si="1"/>
        <v>4.3025897954996938E-3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1.9375173423677114E-3</v>
      </c>
      <c r="G31" s="154">
        <v>-3.0627601355156742E-2</v>
      </c>
      <c r="H31" s="174">
        <f t="shared" ca="1" si="3"/>
        <v>0.51064841501495495</v>
      </c>
      <c r="I31" s="189">
        <f t="shared" ca="1" si="0"/>
        <v>-3.0640646771562436E-2</v>
      </c>
      <c r="J31" s="183">
        <f t="shared" ca="1" si="4"/>
        <v>-1.3045416405694371E-5</v>
      </c>
      <c r="K31" s="153">
        <f t="shared" ca="1" si="5"/>
        <v>1.3045416405694371E-5</v>
      </c>
      <c r="L31" s="196">
        <f t="shared" ca="1" si="1"/>
        <v>4.2593660059826808E-4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1.7414812020078668E-3</v>
      </c>
      <c r="G32" s="154">
        <v>1.2221803011800425E-3</v>
      </c>
      <c r="H32" s="174">
        <f t="shared" ca="1" si="3"/>
        <v>3.8924046604067786E-2</v>
      </c>
      <c r="I32" s="189">
        <f t="shared" ca="1" si="0"/>
        <v>1.1996395832765099E-3</v>
      </c>
      <c r="J32" s="183">
        <f t="shared" ca="1" si="4"/>
        <v>-2.2540717903532558E-5</v>
      </c>
      <c r="K32" s="153">
        <f t="shared" ca="1" si="5"/>
        <v>2.2540717903532558E-5</v>
      </c>
      <c r="L32" s="196">
        <f t="shared" ca="1" si="1"/>
        <v>1.8443038135837232E-2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1.7389326699222068E-3</v>
      </c>
      <c r="G33" s="154">
        <v>-8.399004883310468E-4</v>
      </c>
      <c r="H33" s="174">
        <f t="shared" ca="1" si="3"/>
        <v>9.5075725411560841E-3</v>
      </c>
      <c r="I33" s="189">
        <f t="shared" ca="1" si="0"/>
        <v>-8.2342189515723226E-4</v>
      </c>
      <c r="J33" s="183">
        <f t="shared" ca="1" si="4"/>
        <v>1.6478593173814538E-5</v>
      </c>
      <c r="K33" s="153">
        <f t="shared" ca="1" si="5"/>
        <v>1.6478593173814538E-5</v>
      </c>
      <c r="L33" s="196">
        <f t="shared" ca="1" si="1"/>
        <v>1.9619697098353751E-2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2.1493367733805271E-3</v>
      </c>
      <c r="G34" s="154">
        <v>-6.2400516007079077E-2</v>
      </c>
      <c r="H34" s="174">
        <f t="shared" ca="1" si="3"/>
        <v>0.81497497109830497</v>
      </c>
      <c r="I34" s="189">
        <f t="shared" ca="1" si="0"/>
        <v>-6.3186700036113028E-2</v>
      </c>
      <c r="J34" s="183">
        <f t="shared" ca="1" si="4"/>
        <v>-7.8618402903395113E-4</v>
      </c>
      <c r="K34" s="153">
        <f t="shared" ca="1" si="5"/>
        <v>7.8618402903395113E-4</v>
      </c>
      <c r="L34" s="196">
        <f t="shared" ca="1" si="1"/>
        <v>1.2598998843932025E-2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2.1532583840673026E-3</v>
      </c>
      <c r="G35" s="154">
        <v>6.2988757610095369E-2</v>
      </c>
      <c r="H35" s="174">
        <f t="shared" ca="1" si="3"/>
        <v>0.58309572917947261</v>
      </c>
      <c r="I35" s="189">
        <f t="shared" ca="1" si="0"/>
        <v>6.319812147984416E-2</v>
      </c>
      <c r="J35" s="183">
        <f t="shared" ca="1" si="4"/>
        <v>2.0936386974879095E-4</v>
      </c>
      <c r="K35" s="153">
        <f t="shared" ca="1" si="5"/>
        <v>2.0936386974879095E-4</v>
      </c>
      <c r="L35" s="196">
        <f t="shared" ca="1" si="1"/>
        <v>3.3238291671788059E-3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2.0758025561038586E-3</v>
      </c>
      <c r="G36" s="154">
        <v>5.1370383415578758E-2</v>
      </c>
      <c r="H36" s="174">
        <f t="shared" ca="1" si="3"/>
        <v>0.97176805556620571</v>
      </c>
      <c r="I36" s="189">
        <f t="shared" ca="1" si="0"/>
        <v>5.2339779651485084E-2</v>
      </c>
      <c r="J36" s="183">
        <f t="shared" ca="1" si="4"/>
        <v>9.6939623590632656E-4</v>
      </c>
      <c r="K36" s="153">
        <f t="shared" ca="1" si="5"/>
        <v>9.6939623590632656E-4</v>
      </c>
      <c r="L36" s="196">
        <f t="shared" ca="1" si="1"/>
        <v>1.8870722222648316E-2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1.96734114337358E-3</v>
      </c>
      <c r="G37" s="154">
        <v>3.5101171506036977E-2</v>
      </c>
      <c r="H37" s="174">
        <f t="shared" ca="1" si="3"/>
        <v>0.49791647799673078</v>
      </c>
      <c r="I37" s="189">
        <f t="shared" ca="1" si="0"/>
        <v>3.5098246143510044E-2</v>
      </c>
      <c r="J37" s="183">
        <f t="shared" ca="1" si="4"/>
        <v>-2.9253625269329286E-6</v>
      </c>
      <c r="K37" s="153">
        <f t="shared" ca="1" si="5"/>
        <v>2.9253625269329286E-6</v>
      </c>
      <c r="L37" s="196">
        <f t="shared" ca="1" si="1"/>
        <v>8.3340880130733009E-5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1.7519933786371324E-3</v>
      </c>
      <c r="G38" s="154">
        <v>-2.7990067955698805E-3</v>
      </c>
      <c r="H38" s="174">
        <f t="shared" ca="1" si="3"/>
        <v>0.26255555874948533</v>
      </c>
      <c r="I38" s="189">
        <f t="shared" ca="1" si="0"/>
        <v>-2.7724224513846611E-3</v>
      </c>
      <c r="J38" s="183">
        <f t="shared" ca="1" si="4"/>
        <v>2.6584344185219457E-5</v>
      </c>
      <c r="K38" s="153">
        <f t="shared" ca="1" si="5"/>
        <v>2.6584344185219457E-5</v>
      </c>
      <c r="L38" s="196">
        <f t="shared" ca="1" si="1"/>
        <v>9.4977776500206248E-3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3.5294734807533139E-3</v>
      </c>
      <c r="G39" s="154">
        <v>-0.26942102211299712</v>
      </c>
      <c r="H39" s="174">
        <f t="shared" ca="1" si="3"/>
        <v>0.43916863944629303</v>
      </c>
      <c r="I39" s="189">
        <f t="shared" ca="1" si="0"/>
        <v>-0.26876545221952097</v>
      </c>
      <c r="J39" s="183">
        <f t="shared" ca="1" si="4"/>
        <v>6.5556989347614891E-4</v>
      </c>
      <c r="K39" s="153">
        <f t="shared" ca="1" si="5"/>
        <v>6.5556989347614891E-4</v>
      </c>
      <c r="L39" s="196">
        <f t="shared" ca="1" si="1"/>
        <v>2.4332544221482397E-3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3.0688410301117704E-3</v>
      </c>
      <c r="G40" s="154">
        <v>-0.20032615451676561</v>
      </c>
      <c r="H40" s="174">
        <f t="shared" ca="1" si="3"/>
        <v>0.94590841559497729</v>
      </c>
      <c r="I40" s="189">
        <f t="shared" ca="1" si="0"/>
        <v>-0.20389923924327782</v>
      </c>
      <c r="J40" s="183">
        <f t="shared" ca="1" si="4"/>
        <v>-3.5730847265122156E-3</v>
      </c>
      <c r="K40" s="153">
        <f t="shared" ca="1" si="5"/>
        <v>3.5730847265122156E-3</v>
      </c>
      <c r="L40" s="196">
        <f t="shared" ca="1" si="1"/>
        <v>1.7836336623799059E-2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2.8812282599668406E-3</v>
      </c>
      <c r="G41" s="154">
        <v>0.17218423899502611</v>
      </c>
      <c r="H41" s="174">
        <f t="shared" ca="1" si="3"/>
        <v>0.72339051235753238</v>
      </c>
      <c r="I41" s="189">
        <f t="shared" ca="1" si="0"/>
        <v>0.17372281200978576</v>
      </c>
      <c r="J41" s="183">
        <f t="shared" ca="1" si="4"/>
        <v>1.5385730147596532E-3</v>
      </c>
      <c r="K41" s="153">
        <f t="shared" ca="1" si="5"/>
        <v>1.5385730147596532E-3</v>
      </c>
      <c r="L41" s="196">
        <f t="shared" ca="1" si="1"/>
        <v>8.9356204943014453E-3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1.8300007169978147E-3</v>
      </c>
      <c r="G42" s="154">
        <v>-1.4500107549672236E-2</v>
      </c>
      <c r="H42" s="174">
        <f t="shared" ca="1" si="3"/>
        <v>0.61070888324682071</v>
      </c>
      <c r="I42" s="189">
        <f t="shared" ca="1" si="0"/>
        <v>-1.4564319178223555E-2</v>
      </c>
      <c r="J42" s="183">
        <f t="shared" ca="1" si="4"/>
        <v>-6.4211628551318414E-5</v>
      </c>
      <c r="K42" s="153">
        <f t="shared" ca="1" si="5"/>
        <v>6.4211628551318414E-5</v>
      </c>
      <c r="L42" s="196">
        <f t="shared" ca="1" si="1"/>
        <v>4.4283553298726996E-3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1.8537632560191777E-3</v>
      </c>
      <c r="G43" s="177">
        <v>-1.8064488402876666E-2</v>
      </c>
      <c r="H43" s="178">
        <f t="shared" ca="1" si="3"/>
        <v>0.73846794163605345</v>
      </c>
      <c r="I43" s="194">
        <f t="shared" ca="1" si="0"/>
        <v>-1.8236800457522361E-2</v>
      </c>
      <c r="J43" s="187">
        <f t="shared" ca="1" si="4"/>
        <v>-1.7231205464569507E-4</v>
      </c>
      <c r="K43" s="184">
        <f t="shared" ca="1" si="5"/>
        <v>1.7231205464569507E-4</v>
      </c>
      <c r="L43" s="197">
        <f t="shared" ca="1" si="1"/>
        <v>9.5387176654421809E-3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17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opLeftCell="B1" workbookViewId="0">
      <selection activeCell="L143" sqref="L143"/>
    </sheetView>
  </sheetViews>
  <sheetFormatPr defaultRowHeight="12.75" x14ac:dyDescent="0.2"/>
  <cols>
    <col min="1" max="1" width="4" customWidth="1"/>
    <col min="2" max="2" width="6.140625" customWidth="1"/>
    <col min="3" max="5" width="4.7109375" customWidth="1"/>
    <col min="7" max="7" width="10.140625" style="1" bestFit="1" customWidth="1"/>
    <col min="8" max="8" width="9.140625" style="6"/>
    <col min="12" max="12" width="9.28515625" bestFit="1" customWidth="1"/>
  </cols>
  <sheetData>
    <row r="1" spans="1:12" x14ac:dyDescent="0.2">
      <c r="A1" t="s">
        <v>674</v>
      </c>
      <c r="F1" s="1"/>
      <c r="G1" s="1" t="s">
        <v>418</v>
      </c>
      <c r="H1" s="6">
        <v>0</v>
      </c>
      <c r="I1">
        <f>H2-0.005</f>
        <v>0.995</v>
      </c>
      <c r="K1" s="145"/>
      <c r="L1">
        <f ca="1">STDEV(L4:L125)</f>
        <v>1.5123614457525883E-3</v>
      </c>
    </row>
    <row r="2" spans="1:12" x14ac:dyDescent="0.2">
      <c r="H2" s="6">
        <v>1</v>
      </c>
      <c r="I2">
        <f>H2+0.005</f>
        <v>1.0049999999999999</v>
      </c>
      <c r="L2" t="s">
        <v>418</v>
      </c>
    </row>
    <row r="3" spans="1:12" ht="13.5" thickBot="1" x14ac:dyDescent="0.25">
      <c r="A3" t="s">
        <v>671</v>
      </c>
      <c r="B3" t="s">
        <v>672</v>
      </c>
      <c r="C3" t="s">
        <v>673</v>
      </c>
      <c r="D3" t="s">
        <v>425</v>
      </c>
      <c r="E3" t="s">
        <v>426</v>
      </c>
      <c r="F3" t="s">
        <v>656</v>
      </c>
      <c r="G3" s="1" t="s">
        <v>757</v>
      </c>
      <c r="I3" t="s">
        <v>666</v>
      </c>
      <c r="K3" t="s">
        <v>302</v>
      </c>
      <c r="L3" s="127">
        <f ca="1">AVERAGE(L4:L111)</f>
        <v>2.4725866581984711E-3</v>
      </c>
    </row>
    <row r="4" spans="1:12" x14ac:dyDescent="0.2">
      <c r="A4" s="17">
        <f>'FULL PMU'!M2</f>
        <v>0</v>
      </c>
      <c r="B4" s="37">
        <f>'FULL PMU'!P2</f>
        <v>1</v>
      </c>
      <c r="C4" s="37">
        <f>'FULL PMU'!R2</f>
        <v>3</v>
      </c>
      <c r="D4" s="37">
        <f>'FULL PMU'!V2</f>
        <v>0.02</v>
      </c>
      <c r="E4" s="37">
        <f>'FULL PMU'!X2</f>
        <v>1</v>
      </c>
      <c r="F4" s="9">
        <f>D4*PI()/180</f>
        <v>3.4906585039886593E-4</v>
      </c>
      <c r="G4" s="11">
        <f>'FULL PMU'!F2</f>
        <v>0</v>
      </c>
      <c r="H4" s="14">
        <f ca="1">RAND()</f>
        <v>0.11256728382500492</v>
      </c>
      <c r="I4" s="13">
        <f ca="1">G4*($I$1+H4*($I$2-$I$1))</f>
        <v>0</v>
      </c>
      <c r="J4" s="13">
        <f ca="1">(I4-G4)</f>
        <v>0</v>
      </c>
      <c r="K4" s="12">
        <f ca="1">ABS(I4-G4)</f>
        <v>0</v>
      </c>
      <c r="L4" s="141"/>
    </row>
    <row r="5" spans="1:12" x14ac:dyDescent="0.2">
      <c r="A5" s="17">
        <f>'FULL PMU'!M3</f>
        <v>0</v>
      </c>
      <c r="B5" s="37">
        <f>'FULL PMU'!P3</f>
        <v>2</v>
      </c>
      <c r="C5" s="37">
        <f>'FULL PMU'!R3</f>
        <v>3</v>
      </c>
      <c r="D5" s="37">
        <f>'FULL PMU'!V3</f>
        <v>0.02</v>
      </c>
      <c r="E5" s="37">
        <f>'FULL PMU'!X3</f>
        <v>1</v>
      </c>
      <c r="F5" s="9">
        <f t="shared" ref="F5:F17" si="0">D5*PI()/180</f>
        <v>3.4906585039886593E-4</v>
      </c>
      <c r="G5" s="18">
        <f>'FULL PMU'!F3</f>
        <v>-8.6919999999999997E-2</v>
      </c>
      <c r="H5" s="20">
        <f t="shared" ref="H5:H68" ca="1" si="1">RAND()</f>
        <v>0.31630710139811524</v>
      </c>
      <c r="I5" s="19">
        <f t="shared" ref="I5:I68" ca="1" si="2">G5*($I$1+H5*($I$2-$I$1))</f>
        <v>-8.6760334132535241E-2</v>
      </c>
      <c r="J5" s="19">
        <f t="shared" ref="J5:J68" ca="1" si="3">(I5-G5)</f>
        <v>1.5966586746475608E-4</v>
      </c>
      <c r="K5" s="19">
        <f t="shared" ref="K5:K68" ca="1" si="4">ABS(I5-G5)</f>
        <v>1.5966586746475608E-4</v>
      </c>
      <c r="L5" s="141">
        <f t="shared" ref="L5:L29" ca="1" si="5">K5/ABS(G5)</f>
        <v>1.8369289860188228E-3</v>
      </c>
    </row>
    <row r="6" spans="1:12" x14ac:dyDescent="0.2">
      <c r="A6" s="17">
        <f>'FULL PMU'!M4</f>
        <v>0</v>
      </c>
      <c r="B6" s="37">
        <f>'FULL PMU'!P4</f>
        <v>3</v>
      </c>
      <c r="C6" s="37">
        <f>'FULL PMU'!R4</f>
        <v>3</v>
      </c>
      <c r="D6" s="37">
        <f>'FULL PMU'!V4</f>
        <v>0.02</v>
      </c>
      <c r="E6" s="37">
        <f>'FULL PMU'!X4</f>
        <v>1</v>
      </c>
      <c r="F6" s="9">
        <f t="shared" si="0"/>
        <v>3.4906585039886593E-4</v>
      </c>
      <c r="G6" s="18">
        <f>'FULL PMU'!F4</f>
        <v>-0.22217999999999999</v>
      </c>
      <c r="H6" s="20">
        <f t="shared" ca="1" si="1"/>
        <v>0.32218577578335661</v>
      </c>
      <c r="I6" s="19">
        <f t="shared" ca="1" si="2"/>
        <v>-0.22178493235663546</v>
      </c>
      <c r="J6" s="19">
        <f t="shared" ca="1" si="3"/>
        <v>3.9506764336452727E-4</v>
      </c>
      <c r="K6" s="19">
        <f t="shared" ca="1" si="4"/>
        <v>3.9506764336452727E-4</v>
      </c>
      <c r="L6" s="141">
        <f t="shared" ca="1" si="5"/>
        <v>1.7781422421663843E-3</v>
      </c>
    </row>
    <row r="7" spans="1:12" x14ac:dyDescent="0.2">
      <c r="A7" s="17">
        <f>'FULL PMU'!M5</f>
        <v>0</v>
      </c>
      <c r="B7" s="37">
        <f>'FULL PMU'!P5</f>
        <v>4</v>
      </c>
      <c r="C7" s="37">
        <f>'FULL PMU'!R5</f>
        <v>3</v>
      </c>
      <c r="D7" s="37">
        <f>'FULL PMU'!V5</f>
        <v>0.02</v>
      </c>
      <c r="E7" s="37">
        <f>'FULL PMU'!X5</f>
        <v>1</v>
      </c>
      <c r="F7" s="9">
        <f t="shared" si="0"/>
        <v>3.4906585039886593E-4</v>
      </c>
      <c r="G7" s="18">
        <f>'FULL PMU'!F5</f>
        <v>-0.17993999999999999</v>
      </c>
      <c r="H7" s="20">
        <f t="shared" ca="1" si="1"/>
        <v>0.5078603791706946</v>
      </c>
      <c r="I7" s="19">
        <f t="shared" ca="1" si="2"/>
        <v>-0.17995414396627973</v>
      </c>
      <c r="J7" s="19">
        <f t="shared" ca="1" si="3"/>
        <v>-1.4143966279744902E-5</v>
      </c>
      <c r="K7" s="19">
        <f t="shared" ca="1" si="4"/>
        <v>1.4143966279744902E-5</v>
      </c>
      <c r="L7" s="141">
        <f t="shared" ca="1" si="5"/>
        <v>7.860379170692954E-5</v>
      </c>
    </row>
    <row r="8" spans="1:12" x14ac:dyDescent="0.2">
      <c r="A8" s="17">
        <f>'FULL PMU'!M6</f>
        <v>0</v>
      </c>
      <c r="B8" s="37">
        <f>'FULL PMU'!P6</f>
        <v>5</v>
      </c>
      <c r="C8" s="37">
        <f>'FULL PMU'!R6</f>
        <v>3</v>
      </c>
      <c r="D8" s="37">
        <f>'FULL PMU'!V6</f>
        <v>0.02</v>
      </c>
      <c r="E8" s="37">
        <f>'FULL PMU'!X6</f>
        <v>1</v>
      </c>
      <c r="F8" s="9">
        <f t="shared" si="0"/>
        <v>3.4906585039886593E-4</v>
      </c>
      <c r="G8" s="18">
        <f>'FULL PMU'!F6</f>
        <v>-0.15307000000000001</v>
      </c>
      <c r="H8" s="20">
        <f t="shared" ca="1" si="1"/>
        <v>0.60273160183619923</v>
      </c>
      <c r="I8" s="19">
        <f t="shared" ca="1" si="2"/>
        <v>-0.15322725126293069</v>
      </c>
      <c r="J8" s="19">
        <f t="shared" ca="1" si="3"/>
        <v>-1.5725126293067437E-4</v>
      </c>
      <c r="K8" s="19">
        <f t="shared" ca="1" si="4"/>
        <v>1.5725126293067437E-4</v>
      </c>
      <c r="L8" s="141">
        <f t="shared" ca="1" si="5"/>
        <v>1.0273160183620197E-3</v>
      </c>
    </row>
    <row r="9" spans="1:12" x14ac:dyDescent="0.2">
      <c r="A9" s="17">
        <f>'FULL PMU'!M7</f>
        <v>0</v>
      </c>
      <c r="B9" s="37">
        <f>'FULL PMU'!P7</f>
        <v>6</v>
      </c>
      <c r="C9" s="37">
        <f>'FULL PMU'!R7</f>
        <v>3</v>
      </c>
      <c r="D9" s="37">
        <f>'FULL PMU'!V7</f>
        <v>0.02</v>
      </c>
      <c r="E9" s="37">
        <f>'FULL PMU'!X7</f>
        <v>1</v>
      </c>
      <c r="F9" s="9">
        <f t="shared" si="0"/>
        <v>3.4906585039886593E-4</v>
      </c>
      <c r="G9" s="18">
        <f>'FULL PMU'!F7</f>
        <v>-0.24818999999999999</v>
      </c>
      <c r="H9" s="20">
        <f t="shared" ca="1" si="1"/>
        <v>0.38798331519064999</v>
      </c>
      <c r="I9" s="19">
        <f t="shared" ca="1" si="2"/>
        <v>-0.24791198578997165</v>
      </c>
      <c r="J9" s="19">
        <f t="shared" ca="1" si="3"/>
        <v>2.7801421002834892E-4</v>
      </c>
      <c r="K9" s="19">
        <f t="shared" ca="1" si="4"/>
        <v>2.7801421002834892E-4</v>
      </c>
      <c r="L9" s="141">
        <f t="shared" ca="1" si="5"/>
        <v>1.1201668480935933E-3</v>
      </c>
    </row>
    <row r="10" spans="1:12" x14ac:dyDescent="0.2">
      <c r="A10" s="17">
        <f>'FULL PMU'!M8</f>
        <v>0</v>
      </c>
      <c r="B10" s="37">
        <f>'FULL PMU'!P8</f>
        <v>7</v>
      </c>
      <c r="C10" s="37">
        <f>'FULL PMU'!R8</f>
        <v>3</v>
      </c>
      <c r="D10" s="37">
        <f>'FULL PMU'!V8</f>
        <v>0.02</v>
      </c>
      <c r="E10" s="37">
        <f>'FULL PMU'!X8</f>
        <v>1</v>
      </c>
      <c r="F10" s="9">
        <f t="shared" si="0"/>
        <v>3.4906585039886593E-4</v>
      </c>
      <c r="G10" s="18">
        <f>'FULL PMU'!F8</f>
        <v>-0.23318</v>
      </c>
      <c r="H10" s="20">
        <f t="shared" ca="1" si="1"/>
        <v>0.50643935629577841</v>
      </c>
      <c r="I10" s="19">
        <f t="shared" ca="1" si="2"/>
        <v>-0.23319501529101044</v>
      </c>
      <c r="J10" s="19">
        <f t="shared" ca="1" si="3"/>
        <v>-1.5015291010445075E-5</v>
      </c>
      <c r="K10" s="19">
        <f t="shared" ca="1" si="4"/>
        <v>1.5015291010445075E-5</v>
      </c>
      <c r="L10" s="141">
        <f t="shared" ca="1" si="5"/>
        <v>6.4393562957565294E-5</v>
      </c>
    </row>
    <row r="11" spans="1:12" x14ac:dyDescent="0.2">
      <c r="A11" s="17">
        <f>'FULL PMU'!M9</f>
        <v>0</v>
      </c>
      <c r="B11" s="37">
        <f>'FULL PMU'!P9</f>
        <v>8</v>
      </c>
      <c r="C11" s="37">
        <f>'FULL PMU'!R9</f>
        <v>3</v>
      </c>
      <c r="D11" s="37">
        <f>'FULL PMU'!V9</f>
        <v>0.02</v>
      </c>
      <c r="E11" s="37">
        <f>'FULL PMU'!X9</f>
        <v>1</v>
      </c>
      <c r="F11" s="9">
        <f t="shared" si="0"/>
        <v>3.4906585039886593E-4</v>
      </c>
      <c r="G11" s="18">
        <f>'FULL PMU'!F9</f>
        <v>-0.23318</v>
      </c>
      <c r="H11" s="20">
        <f t="shared" ca="1" si="1"/>
        <v>0.98775877925953703</v>
      </c>
      <c r="I11" s="19">
        <f t="shared" ca="1" si="2"/>
        <v>-0.23431735592147737</v>
      </c>
      <c r="J11" s="19">
        <f t="shared" ca="1" si="3"/>
        <v>-1.1373559214773732E-3</v>
      </c>
      <c r="K11" s="19">
        <f t="shared" ca="1" si="4"/>
        <v>1.1373559214773732E-3</v>
      </c>
      <c r="L11" s="141">
        <f t="shared" ca="1" si="5"/>
        <v>4.8775877925953046E-3</v>
      </c>
    </row>
    <row r="12" spans="1:12" x14ac:dyDescent="0.2">
      <c r="A12" s="17">
        <f>'FULL PMU'!M10</f>
        <v>0</v>
      </c>
      <c r="B12" s="37">
        <f>'FULL PMU'!P10</f>
        <v>9</v>
      </c>
      <c r="C12" s="37">
        <f>'FULL PMU'!R10</f>
        <v>3</v>
      </c>
      <c r="D12" s="37">
        <f>'FULL PMU'!V10</f>
        <v>0.02</v>
      </c>
      <c r="E12" s="37">
        <f>'FULL PMU'!X10</f>
        <v>1</v>
      </c>
      <c r="F12" s="9">
        <f t="shared" si="0"/>
        <v>3.4906585039886593E-4</v>
      </c>
      <c r="G12" s="18">
        <f>'FULL PMU'!F10</f>
        <v>-0.26074999999999998</v>
      </c>
      <c r="H12" s="20">
        <f t="shared" ca="1" si="1"/>
        <v>0.88573020231229505</v>
      </c>
      <c r="I12" s="19">
        <f t="shared" ca="1" si="2"/>
        <v>-0.26175579150252931</v>
      </c>
      <c r="J12" s="19">
        <f t="shared" ca="1" si="3"/>
        <v>-1.0057915025293296E-3</v>
      </c>
      <c r="K12" s="19">
        <f t="shared" ca="1" si="4"/>
        <v>1.0057915025293296E-3</v>
      </c>
      <c r="L12" s="141">
        <f t="shared" ca="1" si="5"/>
        <v>3.8573020231230282E-3</v>
      </c>
    </row>
    <row r="13" spans="1:12" x14ac:dyDescent="0.2">
      <c r="A13" s="17">
        <f>'FULL PMU'!M11</f>
        <v>0</v>
      </c>
      <c r="B13" s="37">
        <f>'FULL PMU'!P11</f>
        <v>10</v>
      </c>
      <c r="C13" s="37">
        <f>'FULL PMU'!R11</f>
        <v>3</v>
      </c>
      <c r="D13" s="37">
        <f>'FULL PMU'!V11</f>
        <v>0.02</v>
      </c>
      <c r="E13" s="37">
        <f>'FULL PMU'!X11</f>
        <v>1</v>
      </c>
      <c r="F13" s="9">
        <f t="shared" si="0"/>
        <v>3.4906585039886593E-4</v>
      </c>
      <c r="G13" s="18">
        <f>'FULL PMU'!F11</f>
        <v>-0.26354</v>
      </c>
      <c r="H13" s="20">
        <f t="shared" ca="1" si="1"/>
        <v>0.59119601194500371</v>
      </c>
      <c r="I13" s="19">
        <f t="shared" ca="1" si="2"/>
        <v>-0.26378033796987987</v>
      </c>
      <c r="J13" s="19">
        <f t="shared" ca="1" si="3"/>
        <v>-2.4033796987987799E-4</v>
      </c>
      <c r="K13" s="19">
        <f t="shared" ca="1" si="4"/>
        <v>2.4033796987987799E-4</v>
      </c>
      <c r="L13" s="141">
        <f t="shared" ca="1" si="5"/>
        <v>9.1196011945009485E-4</v>
      </c>
    </row>
    <row r="14" spans="1:12" x14ac:dyDescent="0.2">
      <c r="A14" s="17">
        <f>'FULL PMU'!M12</f>
        <v>0</v>
      </c>
      <c r="B14" s="37">
        <f>'FULL PMU'!P12</f>
        <v>11</v>
      </c>
      <c r="C14" s="37">
        <f>'FULL PMU'!R12</f>
        <v>3</v>
      </c>
      <c r="D14" s="37">
        <f>'FULL PMU'!V12</f>
        <v>0.02</v>
      </c>
      <c r="E14" s="37">
        <f>'FULL PMU'!X12</f>
        <v>1</v>
      </c>
      <c r="F14" s="9">
        <f t="shared" si="0"/>
        <v>3.4906585039886593E-4</v>
      </c>
      <c r="G14" s="18">
        <f>'FULL PMU'!F12</f>
        <v>-0.25813000000000003</v>
      </c>
      <c r="H14" s="20">
        <f t="shared" ca="1" si="1"/>
        <v>0.60187304149281551</v>
      </c>
      <c r="I14" s="19">
        <f t="shared" ca="1" si="2"/>
        <v>-0.25839296488200542</v>
      </c>
      <c r="J14" s="19">
        <f t="shared" ca="1" si="3"/>
        <v>-2.6296488200538981E-4</v>
      </c>
      <c r="K14" s="19">
        <f t="shared" ca="1" si="4"/>
        <v>2.6296488200538981E-4</v>
      </c>
      <c r="L14" s="141">
        <f t="shared" ca="1" si="5"/>
        <v>1.0187304149280973E-3</v>
      </c>
    </row>
    <row r="15" spans="1:12" x14ac:dyDescent="0.2">
      <c r="A15" s="17">
        <f>'FULL PMU'!M13</f>
        <v>0</v>
      </c>
      <c r="B15" s="37">
        <f>'FULL PMU'!P13</f>
        <v>12</v>
      </c>
      <c r="C15" s="37">
        <f>'FULL PMU'!R13</f>
        <v>3</v>
      </c>
      <c r="D15" s="37">
        <f>'FULL PMU'!V13</f>
        <v>0.02</v>
      </c>
      <c r="E15" s="37">
        <f>'FULL PMU'!X13</f>
        <v>1</v>
      </c>
      <c r="F15" s="9">
        <f t="shared" si="0"/>
        <v>3.4906585039886593E-4</v>
      </c>
      <c r="G15" s="18">
        <f>'FULL PMU'!F13</f>
        <v>-0.26319999999999999</v>
      </c>
      <c r="H15" s="20">
        <f t="shared" ca="1" si="1"/>
        <v>0.82750876169931709</v>
      </c>
      <c r="I15" s="19">
        <f t="shared" ca="1" si="2"/>
        <v>-0.26406200306079258</v>
      </c>
      <c r="J15" s="19">
        <f t="shared" ca="1" si="3"/>
        <v>-8.6200306079259326E-4</v>
      </c>
      <c r="K15" s="19">
        <f t="shared" ca="1" si="4"/>
        <v>8.6200306079259326E-4</v>
      </c>
      <c r="L15" s="141">
        <f t="shared" ca="1" si="5"/>
        <v>3.2750876169931357E-3</v>
      </c>
    </row>
    <row r="16" spans="1:12" x14ac:dyDescent="0.2">
      <c r="A16" s="17">
        <f>'FULL PMU'!M14</f>
        <v>0</v>
      </c>
      <c r="B16" s="37">
        <f>'FULL PMU'!P14</f>
        <v>13</v>
      </c>
      <c r="C16" s="37">
        <f>'FULL PMU'!R14</f>
        <v>3</v>
      </c>
      <c r="D16" s="37">
        <f>'FULL PMU'!V14</f>
        <v>0.02</v>
      </c>
      <c r="E16" s="37">
        <f>'FULL PMU'!X14</f>
        <v>1</v>
      </c>
      <c r="F16" s="9">
        <f t="shared" si="0"/>
        <v>3.4906585039886593E-4</v>
      </c>
      <c r="G16" s="18">
        <f>'FULL PMU'!F14</f>
        <v>-0.26458999999999999</v>
      </c>
      <c r="H16" s="20">
        <f t="shared" ca="1" si="1"/>
        <v>7.0898250606320157E-2</v>
      </c>
      <c r="I16" s="19">
        <f t="shared" ca="1" si="2"/>
        <v>-0.26345463968127925</v>
      </c>
      <c r="J16" s="19">
        <f t="shared" ca="1" si="3"/>
        <v>1.1353603187207462E-3</v>
      </c>
      <c r="K16" s="19">
        <f t="shared" ca="1" si="4"/>
        <v>1.1353603187207462E-3</v>
      </c>
      <c r="L16" s="141">
        <f t="shared" ca="1" si="5"/>
        <v>4.2910174939368309E-3</v>
      </c>
    </row>
    <row r="17" spans="1:12" ht="13.5" thickBot="1" x14ac:dyDescent="0.25">
      <c r="A17" s="129">
        <f>'FULL PMU'!M15</f>
        <v>0</v>
      </c>
      <c r="B17" s="130">
        <f>'FULL PMU'!P15</f>
        <v>14</v>
      </c>
      <c r="C17" s="130">
        <f>'FULL PMU'!R15</f>
        <v>3</v>
      </c>
      <c r="D17" s="130">
        <f>'FULL PMU'!V15</f>
        <v>0.02</v>
      </c>
      <c r="E17" s="130">
        <f>'FULL PMU'!X15</f>
        <v>1</v>
      </c>
      <c r="F17" s="131">
        <f t="shared" si="0"/>
        <v>3.4906585039886593E-4</v>
      </c>
      <c r="G17" s="26">
        <f>'FULL PMU'!F15</f>
        <v>-0.27977999999999997</v>
      </c>
      <c r="H17" s="28">
        <f t="shared" ca="1" si="1"/>
        <v>0.95814893741680396</v>
      </c>
      <c r="I17" s="27">
        <f t="shared" ca="1" si="2"/>
        <v>-0.28106180909710471</v>
      </c>
      <c r="J17" s="27">
        <f t="shared" ca="1" si="3"/>
        <v>-1.2818090971047358E-3</v>
      </c>
      <c r="K17" s="27">
        <f t="shared" ca="1" si="4"/>
        <v>1.2818090971047358E-3</v>
      </c>
      <c r="L17" s="141">
        <f t="shared" ca="1" si="5"/>
        <v>4.5814893741680457E-3</v>
      </c>
    </row>
    <row r="18" spans="1:12" x14ac:dyDescent="0.2">
      <c r="A18" s="17">
        <f>'FULL PMU'!M16</f>
        <v>1</v>
      </c>
      <c r="B18" s="37">
        <f>'FULL PMU'!P16</f>
        <v>2</v>
      </c>
      <c r="C18" s="37">
        <f>'FULL PMU'!R16</f>
        <v>7</v>
      </c>
      <c r="D18" s="37">
        <f>'FULL PMU'!V16</f>
        <v>0.01</v>
      </c>
      <c r="E18" s="37">
        <f>'FULL PMU'!X16</f>
        <v>1</v>
      </c>
      <c r="F18" s="9">
        <f t="shared" ref="F18:F49" si="6">D18*ABS(G18)/3</f>
        <v>4.9309666666666665E-3</v>
      </c>
      <c r="G18" s="18">
        <f>'FULL PMU'!F16</f>
        <v>1.47929</v>
      </c>
      <c r="H18" s="20">
        <f t="shared" ca="1" si="1"/>
        <v>0.2422105124029923</v>
      </c>
      <c r="I18" s="19">
        <f t="shared" ca="1" si="2"/>
        <v>1.4754765458889261</v>
      </c>
      <c r="J18" s="19">
        <f t="shared" ca="1" si="3"/>
        <v>-3.8134541110739217E-3</v>
      </c>
      <c r="K18" s="19">
        <f t="shared" ca="1" si="4"/>
        <v>3.8134541110739217E-3</v>
      </c>
      <c r="L18" s="141">
        <f t="shared" ca="1" si="5"/>
        <v>2.577894875970176E-3</v>
      </c>
    </row>
    <row r="19" spans="1:12" x14ac:dyDescent="0.2">
      <c r="A19" s="17">
        <f>'FULL PMU'!M17</f>
        <v>1</v>
      </c>
      <c r="B19" s="37">
        <f>'FULL PMU'!P17</f>
        <v>5</v>
      </c>
      <c r="C19" s="37">
        <f>'FULL PMU'!R17</f>
        <v>7</v>
      </c>
      <c r="D19" s="37">
        <f>'FULL PMU'!V17</f>
        <v>0.01</v>
      </c>
      <c r="E19" s="37">
        <f>'FULL PMU'!X17</f>
        <v>1</v>
      </c>
      <c r="F19" s="9">
        <f t="shared" si="6"/>
        <v>2.3729666666666665E-3</v>
      </c>
      <c r="G19" s="18">
        <f>'FULL PMU'!F17</f>
        <v>0.71189000000000002</v>
      </c>
      <c r="H19" s="20">
        <f t="shared" ca="1" si="1"/>
        <v>0.83413609267721422</v>
      </c>
      <c r="I19" s="19">
        <f t="shared" ca="1" si="2"/>
        <v>0.71426868143015976</v>
      </c>
      <c r="J19" s="19">
        <f t="shared" ca="1" si="3"/>
        <v>2.3786814301597348E-3</v>
      </c>
      <c r="K19" s="19">
        <f t="shared" ca="1" si="4"/>
        <v>2.3786814301597348E-3</v>
      </c>
      <c r="L19" s="141">
        <f t="shared" ca="1" si="5"/>
        <v>3.3413609267720218E-3</v>
      </c>
    </row>
    <row r="20" spans="1:12" x14ac:dyDescent="0.2">
      <c r="A20" s="17">
        <f>'FULL PMU'!M18</f>
        <v>2</v>
      </c>
      <c r="B20" s="37">
        <f>'FULL PMU'!P18</f>
        <v>1</v>
      </c>
      <c r="C20" s="37">
        <f>'FULL PMU'!R18</f>
        <v>7</v>
      </c>
      <c r="D20" s="37">
        <f>'FULL PMU'!V18</f>
        <v>0.01</v>
      </c>
      <c r="E20" s="37">
        <f>'FULL PMU'!X18</f>
        <v>1</v>
      </c>
      <c r="F20" s="9">
        <f t="shared" si="6"/>
        <v>4.9229666666666672E-3</v>
      </c>
      <c r="G20" s="18">
        <f>'FULL PMU'!F18</f>
        <v>-1.47689</v>
      </c>
      <c r="H20" s="20">
        <f t="shared" ca="1" si="1"/>
        <v>0.12563693383100449</v>
      </c>
      <c r="I20" s="19">
        <f t="shared" ca="1" si="2"/>
        <v>-1.4713610693120569</v>
      </c>
      <c r="J20" s="19">
        <f t="shared" ca="1" si="3"/>
        <v>5.5289306879431344E-3</v>
      </c>
      <c r="K20" s="19">
        <f t="shared" ca="1" si="4"/>
        <v>5.5289306879431344E-3</v>
      </c>
      <c r="L20" s="141">
        <f t="shared" ca="1" si="5"/>
        <v>3.7436306616898578E-3</v>
      </c>
    </row>
    <row r="21" spans="1:12" x14ac:dyDescent="0.2">
      <c r="A21" s="17">
        <f>'FULL PMU'!M19</f>
        <v>2</v>
      </c>
      <c r="B21" s="37">
        <f>'FULL PMU'!P19</f>
        <v>3</v>
      </c>
      <c r="C21" s="37">
        <f>'FULL PMU'!R19</f>
        <v>7</v>
      </c>
      <c r="D21" s="37">
        <f>'FULL PMU'!V19</f>
        <v>0.01</v>
      </c>
      <c r="E21" s="37">
        <f>'FULL PMU'!X19</f>
        <v>1</v>
      </c>
      <c r="F21" s="9">
        <f t="shared" si="6"/>
        <v>2.3196000000000002E-3</v>
      </c>
      <c r="G21" s="18">
        <f>'FULL PMU'!F19</f>
        <v>0.69588000000000005</v>
      </c>
      <c r="H21" s="20">
        <f t="shared" ca="1" si="1"/>
        <v>4.783384048467898E-3</v>
      </c>
      <c r="I21" s="19">
        <f t="shared" ca="1" si="2"/>
        <v>0.69243388661291649</v>
      </c>
      <c r="J21" s="19">
        <f t="shared" ca="1" si="3"/>
        <v>-3.4461133870835603E-3</v>
      </c>
      <c r="K21" s="19">
        <f t="shared" ca="1" si="4"/>
        <v>3.4461133870835603E-3</v>
      </c>
      <c r="L21" s="141">
        <f t="shared" ca="1" si="5"/>
        <v>4.9521661595153766E-3</v>
      </c>
    </row>
    <row r="22" spans="1:12" x14ac:dyDescent="0.2">
      <c r="A22" s="17">
        <f>'FULL PMU'!M20</f>
        <v>2</v>
      </c>
      <c r="B22" s="37">
        <f>'FULL PMU'!P20</f>
        <v>4</v>
      </c>
      <c r="C22" s="37">
        <f>'FULL PMU'!R20</f>
        <v>7</v>
      </c>
      <c r="D22" s="37">
        <f>'FULL PMU'!V20</f>
        <v>0.01</v>
      </c>
      <c r="E22" s="37">
        <f>'FULL PMU'!X20</f>
        <v>1</v>
      </c>
      <c r="F22" s="9">
        <f t="shared" si="6"/>
        <v>1.7871E-3</v>
      </c>
      <c r="G22" s="18">
        <f>'FULL PMU'!F20</f>
        <v>0.53613</v>
      </c>
      <c r="H22" s="20">
        <f t="shared" ca="1" si="1"/>
        <v>0.96208486308048802</v>
      </c>
      <c r="I22" s="19">
        <f t="shared" ca="1" si="2"/>
        <v>0.53860737557643334</v>
      </c>
      <c r="J22" s="19">
        <f t="shared" ca="1" si="3"/>
        <v>2.4773755764333494E-3</v>
      </c>
      <c r="K22" s="19">
        <f t="shared" ca="1" si="4"/>
        <v>2.4773755764333494E-3</v>
      </c>
      <c r="L22" s="141">
        <f t="shared" ca="1" si="5"/>
        <v>4.6208486308047482E-3</v>
      </c>
    </row>
    <row r="23" spans="1:12" x14ac:dyDescent="0.2">
      <c r="A23" s="17">
        <f>'FULL PMU'!M21</f>
        <v>2</v>
      </c>
      <c r="B23" s="37">
        <f>'FULL PMU'!P21</f>
        <v>5</v>
      </c>
      <c r="C23" s="37">
        <f>'FULL PMU'!R21</f>
        <v>7</v>
      </c>
      <c r="D23" s="37">
        <f>'FULL PMU'!V21</f>
        <v>0.01</v>
      </c>
      <c r="E23" s="37">
        <f>'FULL PMU'!X21</f>
        <v>1</v>
      </c>
      <c r="F23" s="9">
        <f t="shared" si="6"/>
        <v>1.3142E-3</v>
      </c>
      <c r="G23" s="18">
        <f>'FULL PMU'!F21</f>
        <v>0.39426</v>
      </c>
      <c r="H23" s="20">
        <f t="shared" ca="1" si="1"/>
        <v>0.77312909604167546</v>
      </c>
      <c r="I23" s="19">
        <f t="shared" ca="1" si="2"/>
        <v>0.3953368387740539</v>
      </c>
      <c r="J23" s="19">
        <f t="shared" ca="1" si="3"/>
        <v>1.0768387740539009E-3</v>
      </c>
      <c r="K23" s="19">
        <f t="shared" ca="1" si="4"/>
        <v>1.0768387740539009E-3</v>
      </c>
      <c r="L23" s="141">
        <f t="shared" ca="1" si="5"/>
        <v>2.7312909604167326E-3</v>
      </c>
    </row>
    <row r="24" spans="1:12" x14ac:dyDescent="0.2">
      <c r="A24" s="17">
        <f>'FULL PMU'!M22</f>
        <v>3</v>
      </c>
      <c r="B24" s="37">
        <f>'FULL PMU'!P22</f>
        <v>2</v>
      </c>
      <c r="C24" s="37">
        <f>'FULL PMU'!R22</f>
        <v>7</v>
      </c>
      <c r="D24" s="37">
        <f>'FULL PMU'!V22</f>
        <v>0.01</v>
      </c>
      <c r="E24" s="37">
        <f>'FULL PMU'!X22</f>
        <v>1</v>
      </c>
      <c r="F24" s="9">
        <f t="shared" si="6"/>
        <v>2.2967333333333332E-3</v>
      </c>
      <c r="G24" s="18">
        <f>'FULL PMU'!F22</f>
        <v>-0.68901999999999997</v>
      </c>
      <c r="H24" s="20">
        <f t="shared" ca="1" si="1"/>
        <v>0.33332941329257249</v>
      </c>
      <c r="I24" s="19">
        <f t="shared" ca="1" si="2"/>
        <v>-0.68787160632346844</v>
      </c>
      <c r="J24" s="19">
        <f t="shared" ca="1" si="3"/>
        <v>1.1483936765315228E-3</v>
      </c>
      <c r="K24" s="19">
        <f t="shared" ca="1" si="4"/>
        <v>1.1483936765315228E-3</v>
      </c>
      <c r="L24" s="141">
        <f t="shared" ca="1" si="5"/>
        <v>1.6667058670742836E-3</v>
      </c>
    </row>
    <row r="25" spans="1:12" x14ac:dyDescent="0.2">
      <c r="A25" s="17">
        <f>'FULL PMU'!M23</f>
        <v>3</v>
      </c>
      <c r="B25" s="37">
        <f>'FULL PMU'!P23</f>
        <v>4</v>
      </c>
      <c r="C25" s="37">
        <f>'FULL PMU'!R23</f>
        <v>7</v>
      </c>
      <c r="D25" s="37">
        <f>'FULL PMU'!V23</f>
        <v>0.01</v>
      </c>
      <c r="E25" s="37">
        <f>'FULL PMU'!X23</f>
        <v>1</v>
      </c>
      <c r="F25" s="9">
        <f t="shared" si="6"/>
        <v>7.8576666666666667E-4</v>
      </c>
      <c r="G25" s="18">
        <f>'FULL PMU'!F23</f>
        <v>-0.23573</v>
      </c>
      <c r="H25" s="20">
        <f t="shared" ca="1" si="1"/>
        <v>0.94989497194443762</v>
      </c>
      <c r="I25" s="19">
        <f t="shared" ca="1" si="2"/>
        <v>-0.23679053741736461</v>
      </c>
      <c r="J25" s="19">
        <f t="shared" ca="1" si="3"/>
        <v>-1.0605374173646154E-3</v>
      </c>
      <c r="K25" s="19">
        <f t="shared" ca="1" si="4"/>
        <v>1.0605374173646154E-3</v>
      </c>
      <c r="L25" s="141">
        <f t="shared" ca="1" si="5"/>
        <v>4.4989497194443447E-3</v>
      </c>
    </row>
    <row r="26" spans="1:12" x14ac:dyDescent="0.2">
      <c r="A26" s="17">
        <f>'FULL PMU'!M24</f>
        <v>4</v>
      </c>
      <c r="B26" s="37">
        <f>'FULL PMU'!P24</f>
        <v>2</v>
      </c>
      <c r="C26" s="37">
        <f>'FULL PMU'!R24</f>
        <v>7</v>
      </c>
      <c r="D26" s="37">
        <f>'FULL PMU'!V24</f>
        <v>0.01</v>
      </c>
      <c r="E26" s="37">
        <f>'FULL PMU'!X24</f>
        <v>1</v>
      </c>
      <c r="F26" s="9">
        <f t="shared" si="6"/>
        <v>1.7716333333333333E-3</v>
      </c>
      <c r="G26" s="18">
        <f>'FULL PMU'!F24</f>
        <v>-0.53149000000000002</v>
      </c>
      <c r="H26" s="20">
        <f t="shared" ca="1" si="1"/>
        <v>0.80090576172263894</v>
      </c>
      <c r="I26" s="19">
        <f t="shared" ca="1" si="2"/>
        <v>-0.53308928403297962</v>
      </c>
      <c r="J26" s="19">
        <f t="shared" ca="1" si="3"/>
        <v>-1.5992840329795976E-3</v>
      </c>
      <c r="K26" s="19">
        <f t="shared" ca="1" si="4"/>
        <v>1.5992840329795976E-3</v>
      </c>
      <c r="L26" s="141">
        <f t="shared" ca="1" si="5"/>
        <v>3.0090576172262838E-3</v>
      </c>
    </row>
    <row r="27" spans="1:12" x14ac:dyDescent="0.2">
      <c r="A27" s="17">
        <f>'FULL PMU'!M25</f>
        <v>4</v>
      </c>
      <c r="B27" s="37">
        <f>'FULL PMU'!P25</f>
        <v>3</v>
      </c>
      <c r="C27" s="37">
        <f>'FULL PMU'!R25</f>
        <v>7</v>
      </c>
      <c r="D27" s="37">
        <f>'FULL PMU'!V25</f>
        <v>0.01</v>
      </c>
      <c r="E27" s="37">
        <f>'FULL PMU'!X25</f>
        <v>1</v>
      </c>
      <c r="F27" s="9">
        <f t="shared" si="6"/>
        <v>7.9440000000000012E-4</v>
      </c>
      <c r="G27" s="18">
        <f>'FULL PMU'!F25</f>
        <v>0.23832</v>
      </c>
      <c r="H27" s="20">
        <f t="shared" ca="1" si="1"/>
        <v>0.61165714098077917</v>
      </c>
      <c r="I27" s="19">
        <f t="shared" ca="1" si="2"/>
        <v>0.23858610129838539</v>
      </c>
      <c r="J27" s="19">
        <f t="shared" ca="1" si="3"/>
        <v>2.6610129838539054E-4</v>
      </c>
      <c r="K27" s="19">
        <f t="shared" ca="1" si="4"/>
        <v>2.6610129838539054E-4</v>
      </c>
      <c r="L27" s="141">
        <f t="shared" ca="1" si="5"/>
        <v>1.1165714098077817E-3</v>
      </c>
    </row>
    <row r="28" spans="1:12" x14ac:dyDescent="0.2">
      <c r="A28" s="17">
        <f>'FULL PMU'!M26</f>
        <v>4</v>
      </c>
      <c r="B28" s="37">
        <f>'FULL PMU'!P26</f>
        <v>5</v>
      </c>
      <c r="C28" s="37">
        <f>'FULL PMU'!R26</f>
        <v>7</v>
      </c>
      <c r="D28" s="37">
        <f>'FULL PMU'!V26</f>
        <v>0.01</v>
      </c>
      <c r="E28" s="37">
        <f>'FULL PMU'!X26</f>
        <v>1</v>
      </c>
      <c r="F28" s="9">
        <f t="shared" si="6"/>
        <v>2.0673666666666669E-3</v>
      </c>
      <c r="G28" s="18">
        <f>'FULL PMU'!F26</f>
        <v>-0.62021000000000004</v>
      </c>
      <c r="H28" s="20">
        <f t="shared" ca="1" si="1"/>
        <v>0.17407385438677092</v>
      </c>
      <c r="I28" s="19">
        <f t="shared" ca="1" si="2"/>
        <v>-0.61818857345229217</v>
      </c>
      <c r="J28" s="19">
        <f t="shared" ca="1" si="3"/>
        <v>2.0214265477078719E-3</v>
      </c>
      <c r="K28" s="19">
        <f t="shared" ca="1" si="4"/>
        <v>2.0214265477078719E-3</v>
      </c>
      <c r="L28" s="141">
        <f t="shared" ca="1" si="5"/>
        <v>3.2592614561323934E-3</v>
      </c>
    </row>
    <row r="29" spans="1:12" x14ac:dyDescent="0.2">
      <c r="A29" s="17">
        <f>'FULL PMU'!M27</f>
        <v>4</v>
      </c>
      <c r="B29" s="37">
        <f>'FULL PMU'!P27</f>
        <v>7</v>
      </c>
      <c r="C29" s="37">
        <f>'FULL PMU'!R27</f>
        <v>7</v>
      </c>
      <c r="D29" s="37">
        <f>'FULL PMU'!V27</f>
        <v>0.01</v>
      </c>
      <c r="E29" s="37">
        <f>'FULL PMU'!X27</f>
        <v>1</v>
      </c>
      <c r="F29" s="9">
        <f t="shared" si="6"/>
        <v>9.632666666666667E-4</v>
      </c>
      <c r="G29" s="18">
        <f>'FULL PMU'!F27</f>
        <v>0.28898000000000001</v>
      </c>
      <c r="H29" s="20">
        <f t="shared" ca="1" si="1"/>
        <v>0.10133362346474395</v>
      </c>
      <c r="I29" s="19">
        <f t="shared" ca="1" si="2"/>
        <v>0.28782793390508843</v>
      </c>
      <c r="J29" s="19">
        <f t="shared" ca="1" si="3"/>
        <v>-1.1520660949115857E-3</v>
      </c>
      <c r="K29" s="19">
        <f t="shared" ca="1" si="4"/>
        <v>1.1520660949115857E-3</v>
      </c>
      <c r="L29" s="141">
        <f t="shared" ca="1" si="5"/>
        <v>3.98666376535257E-3</v>
      </c>
    </row>
    <row r="30" spans="1:12" x14ac:dyDescent="0.2">
      <c r="A30" s="17">
        <f>'FULL PMU'!M28</f>
        <v>4</v>
      </c>
      <c r="B30" s="37">
        <f>'FULL PMU'!P28</f>
        <v>9</v>
      </c>
      <c r="C30" s="37">
        <f>'FULL PMU'!R28</f>
        <v>7</v>
      </c>
      <c r="D30" s="37">
        <f>'FULL PMU'!V28</f>
        <v>0.01</v>
      </c>
      <c r="E30" s="37">
        <f>'FULL PMU'!X28</f>
        <v>1</v>
      </c>
      <c r="F30" s="9">
        <f t="shared" si="6"/>
        <v>5.2090000000000003E-4</v>
      </c>
      <c r="G30" s="18">
        <f>'FULL PMU'!F28</f>
        <v>0.15626999999999999</v>
      </c>
      <c r="H30" s="20">
        <f t="shared" ca="1" si="1"/>
        <v>0.64760342927537762</v>
      </c>
      <c r="I30" s="19">
        <f t="shared" ca="1" si="2"/>
        <v>0.15650065987892864</v>
      </c>
      <c r="J30" s="19">
        <f t="shared" ca="1" si="3"/>
        <v>2.3065987892864626E-4</v>
      </c>
      <c r="K30" s="19">
        <f t="shared" ca="1" si="4"/>
        <v>2.3065987892864626E-4</v>
      </c>
      <c r="L30" s="141"/>
    </row>
    <row r="31" spans="1:12" x14ac:dyDescent="0.2">
      <c r="A31" s="17">
        <f>'FULL PMU'!M29</f>
        <v>5</v>
      </c>
      <c r="B31" s="37">
        <f>'FULL PMU'!P29</f>
        <v>1</v>
      </c>
      <c r="C31" s="37">
        <f>'FULL PMU'!R29</f>
        <v>7</v>
      </c>
      <c r="D31" s="37">
        <f>'FULL PMU'!V29</f>
        <v>0.01</v>
      </c>
      <c r="E31" s="37">
        <f>'FULL PMU'!X29</f>
        <v>1</v>
      </c>
      <c r="F31" s="9">
        <f t="shared" si="6"/>
        <v>2.3602000000000002E-3</v>
      </c>
      <c r="G31" s="18">
        <f>'FULL PMU'!F29</f>
        <v>-0.70806000000000002</v>
      </c>
      <c r="H31" s="20">
        <f t="shared" ca="1" si="1"/>
        <v>0.79641629051729423</v>
      </c>
      <c r="I31" s="19">
        <f t="shared" ca="1" si="2"/>
        <v>-0.71015880518663677</v>
      </c>
      <c r="J31" s="19">
        <f t="shared" ca="1" si="3"/>
        <v>-2.098805186636743E-3</v>
      </c>
      <c r="K31" s="19">
        <f t="shared" ca="1" si="4"/>
        <v>2.098805186636743E-3</v>
      </c>
      <c r="L31" s="141"/>
    </row>
    <row r="32" spans="1:12" x14ac:dyDescent="0.2">
      <c r="A32" s="17">
        <f>'FULL PMU'!M30</f>
        <v>5</v>
      </c>
      <c r="B32" s="37">
        <f>'FULL PMU'!P30</f>
        <v>2</v>
      </c>
      <c r="C32" s="37">
        <f>'FULL PMU'!R30</f>
        <v>7</v>
      </c>
      <c r="D32" s="37">
        <f>'FULL PMU'!V30</f>
        <v>0.01</v>
      </c>
      <c r="E32" s="37">
        <f>'FULL PMU'!X30</f>
        <v>1</v>
      </c>
      <c r="F32" s="9">
        <f t="shared" si="6"/>
        <v>1.3000000000000002E-3</v>
      </c>
      <c r="G32" s="18">
        <f>'FULL PMU'!F30</f>
        <v>-0.39</v>
      </c>
      <c r="H32" s="20">
        <f t="shared" ca="1" si="1"/>
        <v>0.56661059956223536</v>
      </c>
      <c r="I32" s="19">
        <f t="shared" ca="1" si="2"/>
        <v>-0.3902597813382927</v>
      </c>
      <c r="J32" s="19">
        <f t="shared" ca="1" si="3"/>
        <v>-2.5978133829268613E-4</v>
      </c>
      <c r="K32" s="19">
        <f t="shared" ca="1" si="4"/>
        <v>2.5978133829268613E-4</v>
      </c>
      <c r="L32" s="141">
        <f t="shared" ref="L32:L50" ca="1" si="7">K32/ABS(G32)</f>
        <v>6.6610599562227208E-4</v>
      </c>
    </row>
    <row r="33" spans="1:12" x14ac:dyDescent="0.2">
      <c r="A33" s="17">
        <f>'FULL PMU'!M31</f>
        <v>5</v>
      </c>
      <c r="B33" s="37">
        <f>'FULL PMU'!P31</f>
        <v>4</v>
      </c>
      <c r="C33" s="37">
        <f>'FULL PMU'!R31</f>
        <v>7</v>
      </c>
      <c r="D33" s="37">
        <f>'FULL PMU'!V31</f>
        <v>0.01</v>
      </c>
      <c r="E33" s="37">
        <f>'FULL PMU'!X31</f>
        <v>1</v>
      </c>
      <c r="F33" s="9">
        <f t="shared" si="6"/>
        <v>2.0673666666666669E-3</v>
      </c>
      <c r="G33" s="18">
        <f>'FULL PMU'!F31</f>
        <v>0.62021000000000004</v>
      </c>
      <c r="H33" s="20">
        <f t="shared" ca="1" si="1"/>
        <v>0.59903092280739101</v>
      </c>
      <c r="I33" s="19">
        <f t="shared" ca="1" si="2"/>
        <v>0.62082419968634373</v>
      </c>
      <c r="J33" s="19">
        <f t="shared" ca="1" si="3"/>
        <v>6.1419968634368605E-4</v>
      </c>
      <c r="K33" s="19">
        <f t="shared" ca="1" si="4"/>
        <v>6.1419968634368605E-4</v>
      </c>
      <c r="L33" s="141">
        <f t="shared" ca="1" si="7"/>
        <v>9.9030922807385557E-4</v>
      </c>
    </row>
    <row r="34" spans="1:12" x14ac:dyDescent="0.2">
      <c r="A34" s="17">
        <f>'FULL PMU'!M32</f>
        <v>5</v>
      </c>
      <c r="B34" s="37">
        <f>'FULL PMU'!P32</f>
        <v>6</v>
      </c>
      <c r="C34" s="37">
        <f>'FULL PMU'!R32</f>
        <v>7</v>
      </c>
      <c r="D34" s="37">
        <f>'FULL PMU'!V32</f>
        <v>0.01</v>
      </c>
      <c r="E34" s="37">
        <f>'FULL PMU'!X32</f>
        <v>1</v>
      </c>
      <c r="F34" s="9">
        <f t="shared" si="6"/>
        <v>1.3620333333333333E-3</v>
      </c>
      <c r="G34" s="18">
        <f>'FULL PMU'!F32</f>
        <v>0.40860999999999997</v>
      </c>
      <c r="H34" s="20">
        <f t="shared" ca="1" si="1"/>
        <v>0.50135152345594536</v>
      </c>
      <c r="I34" s="19">
        <f t="shared" ca="1" si="2"/>
        <v>0.40861552245999333</v>
      </c>
      <c r="J34" s="19">
        <f t="shared" ca="1" si="3"/>
        <v>5.5224599933567653E-6</v>
      </c>
      <c r="K34" s="19">
        <f t="shared" ca="1" si="4"/>
        <v>5.5224599933567653E-6</v>
      </c>
      <c r="L34" s="141">
        <f t="shared" ca="1" si="7"/>
        <v>1.3515234559498705E-5</v>
      </c>
    </row>
    <row r="35" spans="1:12" x14ac:dyDescent="0.2">
      <c r="A35" s="17">
        <f>'FULL PMU'!M33</f>
        <v>6</v>
      </c>
      <c r="B35" s="37">
        <f>'FULL PMU'!P33</f>
        <v>5</v>
      </c>
      <c r="C35" s="37">
        <f>'FULL PMU'!R33</f>
        <v>7</v>
      </c>
      <c r="D35" s="37">
        <f>'FULL PMU'!V33</f>
        <v>0.01</v>
      </c>
      <c r="E35" s="37">
        <f>'FULL PMU'!X33</f>
        <v>1</v>
      </c>
      <c r="F35" s="9">
        <f t="shared" si="6"/>
        <v>1.2694333333333333E-3</v>
      </c>
      <c r="G35" s="18">
        <f>'FULL PMU'!F33</f>
        <v>-0.38083</v>
      </c>
      <c r="H35" s="20">
        <f t="shared" ca="1" si="1"/>
        <v>0.35924444569602554</v>
      </c>
      <c r="I35" s="19">
        <f t="shared" ca="1" si="2"/>
        <v>-0.38029396062254411</v>
      </c>
      <c r="J35" s="19">
        <f t="shared" ca="1" si="3"/>
        <v>5.3603937745588803E-4</v>
      </c>
      <c r="K35" s="19">
        <f t="shared" ca="1" si="4"/>
        <v>5.3603937745588803E-4</v>
      </c>
      <c r="L35" s="141">
        <f t="shared" ca="1" si="7"/>
        <v>1.4075555430399078E-3</v>
      </c>
    </row>
    <row r="36" spans="1:12" x14ac:dyDescent="0.2">
      <c r="A36" s="17">
        <f>'FULL PMU'!M34</f>
        <v>6</v>
      </c>
      <c r="B36" s="37">
        <f>'FULL PMU'!P34</f>
        <v>11</v>
      </c>
      <c r="C36" s="37">
        <f>'FULL PMU'!R34</f>
        <v>7</v>
      </c>
      <c r="D36" s="37">
        <f>'FULL PMU'!V34</f>
        <v>0.01</v>
      </c>
      <c r="E36" s="37">
        <f>'FULL PMU'!X34</f>
        <v>1</v>
      </c>
      <c r="F36" s="9">
        <f t="shared" si="6"/>
        <v>1.9463333333333331E-4</v>
      </c>
      <c r="G36" s="18">
        <f>'FULL PMU'!F34</f>
        <v>5.8389999999999997E-2</v>
      </c>
      <c r="H36" s="20">
        <f t="shared" ca="1" si="1"/>
        <v>0.74090876719915688</v>
      </c>
      <c r="I36" s="19">
        <f t="shared" ca="1" si="2"/>
        <v>5.8530666629167581E-2</v>
      </c>
      <c r="J36" s="19">
        <f t="shared" ca="1" si="3"/>
        <v>1.4066662916758371E-4</v>
      </c>
      <c r="K36" s="19">
        <f t="shared" ca="1" si="4"/>
        <v>1.4066662916758371E-4</v>
      </c>
      <c r="L36" s="141">
        <f t="shared" ca="1" si="7"/>
        <v>2.4090876719915005E-3</v>
      </c>
    </row>
    <row r="37" spans="1:12" x14ac:dyDescent="0.2">
      <c r="A37" s="17">
        <f>'FULL PMU'!M35</f>
        <v>6</v>
      </c>
      <c r="B37" s="37">
        <f>'FULL PMU'!P35</f>
        <v>12</v>
      </c>
      <c r="C37" s="37">
        <f>'FULL PMU'!R35</f>
        <v>7</v>
      </c>
      <c r="D37" s="37">
        <f>'FULL PMU'!V35</f>
        <v>0.01</v>
      </c>
      <c r="E37" s="37">
        <f>'FULL PMU'!X35</f>
        <v>1</v>
      </c>
      <c r="F37" s="9">
        <f t="shared" si="6"/>
        <v>2.1750000000000003E-4</v>
      </c>
      <c r="G37" s="18">
        <f>'FULL PMU'!F35</f>
        <v>6.5250000000000002E-2</v>
      </c>
      <c r="H37" s="20">
        <f t="shared" ca="1" si="1"/>
        <v>0.58762794727470524</v>
      </c>
      <c r="I37" s="19">
        <f t="shared" ca="1" si="2"/>
        <v>6.5307177235596744E-2</v>
      </c>
      <c r="J37" s="19">
        <f t="shared" ca="1" si="3"/>
        <v>5.7177235596742038E-5</v>
      </c>
      <c r="K37" s="19">
        <f t="shared" ca="1" si="4"/>
        <v>5.7177235596742038E-5</v>
      </c>
      <c r="L37" s="141">
        <f t="shared" ca="1" si="7"/>
        <v>8.762794727470044E-4</v>
      </c>
    </row>
    <row r="38" spans="1:12" x14ac:dyDescent="0.2">
      <c r="A38" s="17">
        <f>'FULL PMU'!M36</f>
        <v>6</v>
      </c>
      <c r="B38" s="37">
        <f>'FULL PMU'!P36</f>
        <v>13</v>
      </c>
      <c r="C38" s="37">
        <f>'FULL PMU'!R36</f>
        <v>7</v>
      </c>
      <c r="D38" s="37">
        <f>'FULL PMU'!V36</f>
        <v>0.01</v>
      </c>
      <c r="E38" s="37">
        <f>'FULL PMU'!X36</f>
        <v>1</v>
      </c>
      <c r="F38" s="9">
        <f t="shared" si="6"/>
        <v>4.8443333333333325E-4</v>
      </c>
      <c r="G38" s="18">
        <f>'FULL PMU'!F36</f>
        <v>0.14532999999999999</v>
      </c>
      <c r="H38" s="20">
        <f t="shared" ca="1" si="1"/>
        <v>0.67401086952378586</v>
      </c>
      <c r="I38" s="19">
        <f t="shared" ca="1" si="2"/>
        <v>0.1455828899966789</v>
      </c>
      <c r="J38" s="19">
        <f t="shared" ca="1" si="3"/>
        <v>2.5288999667891221E-4</v>
      </c>
      <c r="K38" s="19">
        <f t="shared" ca="1" si="4"/>
        <v>2.5288999667891221E-4</v>
      </c>
      <c r="L38" s="141">
        <f t="shared" ca="1" si="7"/>
        <v>1.7401086952378189E-3</v>
      </c>
    </row>
    <row r="39" spans="1:12" x14ac:dyDescent="0.2">
      <c r="A39" s="17">
        <f>'FULL PMU'!M37</f>
        <v>7</v>
      </c>
      <c r="B39" s="37">
        <f>'FULL PMU'!P37</f>
        <v>4</v>
      </c>
      <c r="C39" s="37">
        <f>'FULL PMU'!R37</f>
        <v>7</v>
      </c>
      <c r="D39" s="37">
        <f>'FULL PMU'!V37</f>
        <v>0.01</v>
      </c>
      <c r="E39" s="37">
        <f>'FULL PMU'!X37</f>
        <v>1</v>
      </c>
      <c r="F39" s="9">
        <f t="shared" si="6"/>
        <v>9.4206666666666672E-4</v>
      </c>
      <c r="G39" s="18">
        <f>'FULL PMU'!F37</f>
        <v>-0.28261999999999998</v>
      </c>
      <c r="H39" s="20">
        <f t="shared" ca="1" si="1"/>
        <v>0.35932455212235603</v>
      </c>
      <c r="I39" s="19">
        <f t="shared" ca="1" si="2"/>
        <v>-0.28222242304920819</v>
      </c>
      <c r="J39" s="19">
        <f t="shared" ca="1" si="3"/>
        <v>3.9757695079178923E-4</v>
      </c>
      <c r="K39" s="19">
        <f t="shared" ca="1" si="4"/>
        <v>3.9757695079178923E-4</v>
      </c>
      <c r="L39" s="141">
        <f t="shared" ca="1" si="7"/>
        <v>1.406754478776411E-3</v>
      </c>
    </row>
    <row r="40" spans="1:12" x14ac:dyDescent="0.2">
      <c r="A40" s="17">
        <f>'FULL PMU'!M38</f>
        <v>7</v>
      </c>
      <c r="B40" s="37">
        <f>'FULL PMU'!P38</f>
        <v>8</v>
      </c>
      <c r="C40" s="37">
        <f>'FULL PMU'!R38</f>
        <v>7</v>
      </c>
      <c r="D40" s="37">
        <f>'FULL PMU'!V38</f>
        <v>0.01</v>
      </c>
      <c r="E40" s="37">
        <f>'FULL PMU'!X38</f>
        <v>1</v>
      </c>
      <c r="F40" s="9">
        <f t="shared" si="6"/>
        <v>1.2243333333333332E-4</v>
      </c>
      <c r="G40" s="18">
        <f>'FULL PMU'!F38</f>
        <v>3.6729999999999999E-2</v>
      </c>
      <c r="H40" s="20">
        <f t="shared" ca="1" si="1"/>
        <v>0.77366329550116963</v>
      </c>
      <c r="I40" s="19">
        <f t="shared" ca="1" si="2"/>
        <v>3.6830516528437572E-2</v>
      </c>
      <c r="J40" s="19">
        <f t="shared" ca="1" si="3"/>
        <v>1.0051652843757336E-4</v>
      </c>
      <c r="K40" s="19">
        <f t="shared" ca="1" si="4"/>
        <v>1.0051652843757336E-4</v>
      </c>
      <c r="L40" s="141">
        <f t="shared" ca="1" si="7"/>
        <v>2.7366329550115266E-3</v>
      </c>
    </row>
    <row r="41" spans="1:12" x14ac:dyDescent="0.2">
      <c r="A41" s="17">
        <f>'FULL PMU'!M39</f>
        <v>7</v>
      </c>
      <c r="B41" s="37">
        <f>'FULL PMU'!P39</f>
        <v>9</v>
      </c>
      <c r="C41" s="37">
        <f>'FULL PMU'!R39</f>
        <v>7</v>
      </c>
      <c r="D41" s="37">
        <f>'FULL PMU'!V39</f>
        <v>0.01</v>
      </c>
      <c r="E41" s="37">
        <f>'FULL PMU'!X39</f>
        <v>1</v>
      </c>
      <c r="F41" s="9">
        <f t="shared" si="6"/>
        <v>8.1356666666666669E-4</v>
      </c>
      <c r="G41" s="18">
        <f>'FULL PMU'!F39</f>
        <v>0.24407000000000001</v>
      </c>
      <c r="H41" s="20">
        <f t="shared" ca="1" si="1"/>
        <v>0.54166544452458343</v>
      </c>
      <c r="I41" s="19">
        <f t="shared" ca="1" si="2"/>
        <v>0.24417169285045115</v>
      </c>
      <c r="J41" s="19">
        <f t="shared" ca="1" si="3"/>
        <v>1.0169285045114052E-4</v>
      </c>
      <c r="K41" s="19">
        <f t="shared" ca="1" si="4"/>
        <v>1.0169285045114052E-4</v>
      </c>
      <c r="L41" s="141">
        <f t="shared" ca="1" si="7"/>
        <v>4.1665444524579225E-4</v>
      </c>
    </row>
    <row r="42" spans="1:12" x14ac:dyDescent="0.2">
      <c r="A42" s="17">
        <f>'FULL PMU'!M40</f>
        <v>8</v>
      </c>
      <c r="B42" s="37">
        <f>'FULL PMU'!P40</f>
        <v>7</v>
      </c>
      <c r="C42" s="37">
        <f>'FULL PMU'!R40</f>
        <v>7</v>
      </c>
      <c r="D42" s="37">
        <f>'FULL PMU'!V40</f>
        <v>0.01</v>
      </c>
      <c r="E42" s="37">
        <f>'FULL PMU'!X40</f>
        <v>1</v>
      </c>
      <c r="F42" s="9">
        <f t="shared" si="6"/>
        <v>1.2243333333333332E-4</v>
      </c>
      <c r="G42" s="18">
        <f>'FULL PMU'!F40</f>
        <v>-3.6729999999999999E-2</v>
      </c>
      <c r="H42" s="20">
        <f t="shared" ca="1" si="1"/>
        <v>0.99263823492031256</v>
      </c>
      <c r="I42" s="19">
        <f t="shared" ca="1" si="2"/>
        <v>-3.691094602368622E-2</v>
      </c>
      <c r="J42" s="19">
        <f t="shared" ca="1" si="3"/>
        <v>-1.8094602368622092E-4</v>
      </c>
      <c r="K42" s="19">
        <f t="shared" ca="1" si="4"/>
        <v>1.8094602368622092E-4</v>
      </c>
      <c r="L42" s="141">
        <f t="shared" ca="1" si="7"/>
        <v>4.9263823492028567E-3</v>
      </c>
    </row>
    <row r="43" spans="1:12" x14ac:dyDescent="0.2">
      <c r="A43" s="17">
        <f>'FULL PMU'!M41</f>
        <v>9</v>
      </c>
      <c r="B43" s="37">
        <f>'FULL PMU'!P41</f>
        <v>4</v>
      </c>
      <c r="C43" s="37">
        <f>'FULL PMU'!R41</f>
        <v>7</v>
      </c>
      <c r="D43" s="37">
        <f>'FULL PMU'!V41</f>
        <v>0.01</v>
      </c>
      <c r="E43" s="37">
        <f>'FULL PMU'!X41</f>
        <v>1</v>
      </c>
      <c r="F43" s="9">
        <f t="shared" si="6"/>
        <v>5.0476666666666667E-4</v>
      </c>
      <c r="G43" s="18">
        <f>'FULL PMU'!F41</f>
        <v>-0.15143000000000001</v>
      </c>
      <c r="H43" s="20">
        <f t="shared" ca="1" si="1"/>
        <v>0.75124084267158719</v>
      </c>
      <c r="I43" s="19">
        <f t="shared" ca="1" si="2"/>
        <v>-0.15181045400805759</v>
      </c>
      <c r="J43" s="19">
        <f t="shared" ca="1" si="3"/>
        <v>-3.8045400805758467E-4</v>
      </c>
      <c r="K43" s="19">
        <f t="shared" ca="1" si="4"/>
        <v>3.8045400805758467E-4</v>
      </c>
      <c r="L43" s="141">
        <f t="shared" ca="1" si="7"/>
        <v>2.512408426715873E-3</v>
      </c>
    </row>
    <row r="44" spans="1:12" x14ac:dyDescent="0.2">
      <c r="A44" s="17">
        <f>'FULL PMU'!M42</f>
        <v>9</v>
      </c>
      <c r="B44" s="37">
        <f>'FULL PMU'!P42</f>
        <v>7</v>
      </c>
      <c r="C44" s="37">
        <f>'FULL PMU'!R42</f>
        <v>7</v>
      </c>
      <c r="D44" s="37">
        <f>'FULL PMU'!V42</f>
        <v>0.01</v>
      </c>
      <c r="E44" s="37">
        <f>'FULL PMU'!X42</f>
        <v>1</v>
      </c>
      <c r="F44" s="9">
        <f t="shared" si="6"/>
        <v>8.1356666666666669E-4</v>
      </c>
      <c r="G44" s="18">
        <f>'FULL PMU'!F42</f>
        <v>-0.24407000000000001</v>
      </c>
      <c r="H44" s="20">
        <f t="shared" ca="1" si="1"/>
        <v>0.52978077376360799</v>
      </c>
      <c r="I44" s="19">
        <f t="shared" ca="1" si="2"/>
        <v>-0.24414268593452484</v>
      </c>
      <c r="J44" s="19">
        <f t="shared" ca="1" si="3"/>
        <v>-7.2685934524835405E-5</v>
      </c>
      <c r="K44" s="19">
        <f t="shared" ca="1" si="4"/>
        <v>7.2685934524835405E-5</v>
      </c>
      <c r="L44" s="141">
        <f t="shared" ca="1" si="7"/>
        <v>2.9780773763606917E-4</v>
      </c>
    </row>
    <row r="45" spans="1:12" x14ac:dyDescent="0.2">
      <c r="A45" s="17">
        <f>'FULL PMU'!M43</f>
        <v>9</v>
      </c>
      <c r="B45" s="37">
        <f>'FULL PMU'!P43</f>
        <v>10</v>
      </c>
      <c r="C45" s="37">
        <f>'FULL PMU'!R43</f>
        <v>7</v>
      </c>
      <c r="D45" s="37">
        <f>'FULL PMU'!V43</f>
        <v>0.01</v>
      </c>
      <c r="E45" s="37">
        <f>'FULL PMU'!X43</f>
        <v>1</v>
      </c>
      <c r="F45" s="9">
        <f t="shared" si="6"/>
        <v>1.2613333333333333E-4</v>
      </c>
      <c r="G45" s="18">
        <f>'FULL PMU'!F43</f>
        <v>3.7839999999999999E-2</v>
      </c>
      <c r="H45" s="20">
        <f t="shared" ca="1" si="1"/>
        <v>0.42899235703385763</v>
      </c>
      <c r="I45" s="19">
        <f t="shared" ca="1" si="2"/>
        <v>3.7813130707901606E-2</v>
      </c>
      <c r="J45" s="19">
        <f t="shared" ca="1" si="3"/>
        <v>-2.6869292098392894E-5</v>
      </c>
      <c r="K45" s="19">
        <f t="shared" ca="1" si="4"/>
        <v>2.6869292098392894E-5</v>
      </c>
      <c r="L45" s="141">
        <f t="shared" ca="1" si="7"/>
        <v>7.1007642966154584E-4</v>
      </c>
    </row>
    <row r="46" spans="1:12" x14ac:dyDescent="0.2">
      <c r="A46" s="17">
        <f>'FULL PMU'!M44</f>
        <v>9</v>
      </c>
      <c r="B46" s="37">
        <f>'FULL PMU'!P44</f>
        <v>14</v>
      </c>
      <c r="C46" s="37">
        <f>'FULL PMU'!R44</f>
        <v>7</v>
      </c>
      <c r="D46" s="37">
        <f>'FULL PMU'!V44</f>
        <v>0.01</v>
      </c>
      <c r="E46" s="37">
        <f>'FULL PMU'!X44</f>
        <v>1</v>
      </c>
      <c r="F46" s="9">
        <f t="shared" si="6"/>
        <v>2.564E-4</v>
      </c>
      <c r="G46" s="18">
        <f>'FULL PMU'!F44</f>
        <v>7.6920000000000002E-2</v>
      </c>
      <c r="H46" s="20">
        <f t="shared" ca="1" si="1"/>
        <v>9.1636728200158224E-2</v>
      </c>
      <c r="I46" s="19">
        <f t="shared" ca="1" si="2"/>
        <v>7.6605886971331569E-2</v>
      </c>
      <c r="J46" s="19">
        <f t="shared" ca="1" si="3"/>
        <v>-3.1411302866843349E-4</v>
      </c>
      <c r="K46" s="19">
        <f t="shared" ca="1" si="4"/>
        <v>3.1411302866843349E-4</v>
      </c>
      <c r="L46" s="141">
        <f t="shared" ca="1" si="7"/>
        <v>4.0836327179983554E-3</v>
      </c>
    </row>
    <row r="47" spans="1:12" x14ac:dyDescent="0.2">
      <c r="A47" s="17">
        <f>'FULL PMU'!M45</f>
        <v>10</v>
      </c>
      <c r="B47" s="37">
        <f>'FULL PMU'!P45</f>
        <v>9</v>
      </c>
      <c r="C47" s="37">
        <f>'FULL PMU'!R45</f>
        <v>7</v>
      </c>
      <c r="D47" s="37">
        <f>'FULL PMU'!V45</f>
        <v>0.01</v>
      </c>
      <c r="E47" s="37">
        <f>'FULL PMU'!X45</f>
        <v>1</v>
      </c>
      <c r="F47" s="9">
        <f t="shared" si="6"/>
        <v>1.2613333333333333E-4</v>
      </c>
      <c r="G47" s="18">
        <f>'FULL PMU'!F45</f>
        <v>-3.7839999999999999E-2</v>
      </c>
      <c r="H47" s="20">
        <f t="shared" ca="1" si="1"/>
        <v>0.19452352501600467</v>
      </c>
      <c r="I47" s="19">
        <f t="shared" ca="1" si="2"/>
        <v>-3.7724407701866053E-2</v>
      </c>
      <c r="J47" s="19">
        <f t="shared" ca="1" si="3"/>
        <v>1.1559229813394578E-4</v>
      </c>
      <c r="K47" s="19">
        <f t="shared" ca="1" si="4"/>
        <v>1.1559229813394578E-4</v>
      </c>
      <c r="L47" s="141">
        <f t="shared" ca="1" si="7"/>
        <v>3.0547647498400049E-3</v>
      </c>
    </row>
    <row r="48" spans="1:12" x14ac:dyDescent="0.2">
      <c r="A48" s="17">
        <f>'FULL PMU'!M46</f>
        <v>10</v>
      </c>
      <c r="B48" s="37">
        <f>'FULL PMU'!P46</f>
        <v>11</v>
      </c>
      <c r="C48" s="37">
        <f>'FULL PMU'!R46</f>
        <v>7</v>
      </c>
      <c r="D48" s="37">
        <f>'FULL PMU'!V46</f>
        <v>0.01</v>
      </c>
      <c r="E48" s="37">
        <f>'FULL PMU'!X46</f>
        <v>1</v>
      </c>
      <c r="F48" s="9">
        <f t="shared" si="6"/>
        <v>1.0373333333333332E-4</v>
      </c>
      <c r="G48" s="18">
        <f>'FULL PMU'!F46</f>
        <v>-3.1119999999999998E-2</v>
      </c>
      <c r="H48" s="20">
        <f t="shared" ca="1" si="1"/>
        <v>0.83392675586249865</v>
      </c>
      <c r="I48" s="19">
        <f t="shared" ca="1" si="2"/>
        <v>-3.1223918006424402E-2</v>
      </c>
      <c r="J48" s="19">
        <f t="shared" ca="1" si="3"/>
        <v>-1.0391800642440413E-4</v>
      </c>
      <c r="K48" s="19">
        <f t="shared" ca="1" si="4"/>
        <v>1.0391800642440413E-4</v>
      </c>
      <c r="L48" s="141">
        <f t="shared" ca="1" si="7"/>
        <v>3.3392675586248117E-3</v>
      </c>
    </row>
    <row r="49" spans="1:12" x14ac:dyDescent="0.2">
      <c r="A49" s="17">
        <f>'FULL PMU'!M47</f>
        <v>11</v>
      </c>
      <c r="B49" s="37">
        <f>'FULL PMU'!P47</f>
        <v>6</v>
      </c>
      <c r="C49" s="37">
        <f>'FULL PMU'!R47</f>
        <v>7</v>
      </c>
      <c r="D49" s="37">
        <f>'FULL PMU'!V47</f>
        <v>0.01</v>
      </c>
      <c r="E49" s="37">
        <f>'FULL PMU'!X47</f>
        <v>1</v>
      </c>
      <c r="F49" s="9">
        <f t="shared" si="6"/>
        <v>1.9463333333333331E-4</v>
      </c>
      <c r="G49" s="18">
        <f>'FULL PMU'!F47</f>
        <v>-5.8389999999999997E-2</v>
      </c>
      <c r="H49" s="20">
        <f t="shared" ca="1" si="1"/>
        <v>0.2890976756753505</v>
      </c>
      <c r="I49" s="19">
        <f t="shared" ca="1" si="2"/>
        <v>-5.8266854132826833E-2</v>
      </c>
      <c r="J49" s="19">
        <f t="shared" ca="1" si="3"/>
        <v>1.2314586717316472E-4</v>
      </c>
      <c r="K49" s="19">
        <f t="shared" ca="1" si="4"/>
        <v>1.2314586717316472E-4</v>
      </c>
      <c r="L49" s="141">
        <f t="shared" ca="1" si="7"/>
        <v>2.1090232432465273E-3</v>
      </c>
    </row>
    <row r="50" spans="1:12" x14ac:dyDescent="0.2">
      <c r="A50" s="17">
        <f>'FULL PMU'!M48</f>
        <v>11</v>
      </c>
      <c r="B50" s="37">
        <f>'FULL PMU'!P48</f>
        <v>10</v>
      </c>
      <c r="C50" s="37">
        <f>'FULL PMU'!R48</f>
        <v>7</v>
      </c>
      <c r="D50" s="37">
        <f>'FULL PMU'!V48</f>
        <v>0.01</v>
      </c>
      <c r="E50" s="37">
        <f>'FULL PMU'!X48</f>
        <v>1</v>
      </c>
      <c r="F50" s="9">
        <f t="shared" ref="F50:F81" si="8">D50*ABS(G50)/3</f>
        <v>1.0373333333333332E-4</v>
      </c>
      <c r="G50" s="18">
        <f>'FULL PMU'!F48</f>
        <v>3.1119999999999998E-2</v>
      </c>
      <c r="H50" s="20">
        <f t="shared" ca="1" si="1"/>
        <v>0.68854590943380178</v>
      </c>
      <c r="I50" s="19">
        <f t="shared" ca="1" si="2"/>
        <v>3.1178675487015799E-2</v>
      </c>
      <c r="J50" s="19">
        <f t="shared" ca="1" si="3"/>
        <v>5.8675487015800304E-5</v>
      </c>
      <c r="K50" s="19">
        <f t="shared" ca="1" si="4"/>
        <v>5.8675487015800304E-5</v>
      </c>
      <c r="L50" s="141">
        <f t="shared" ca="1" si="7"/>
        <v>1.8854590943380562E-3</v>
      </c>
    </row>
    <row r="51" spans="1:12" x14ac:dyDescent="0.2">
      <c r="A51" s="17">
        <f>'FULL PMU'!M49</f>
        <v>12</v>
      </c>
      <c r="B51" s="37">
        <f>'FULL PMU'!P49</f>
        <v>6</v>
      </c>
      <c r="C51" s="37">
        <f>'FULL PMU'!R49</f>
        <v>7</v>
      </c>
      <c r="D51" s="37">
        <f>'FULL PMU'!V49</f>
        <v>0.01</v>
      </c>
      <c r="E51" s="37">
        <f>'FULL PMU'!X49</f>
        <v>1</v>
      </c>
      <c r="F51" s="9">
        <f t="shared" si="8"/>
        <v>2.1750000000000003E-4</v>
      </c>
      <c r="G51" s="18">
        <f>'FULL PMU'!F49</f>
        <v>-6.5250000000000002E-2</v>
      </c>
      <c r="H51" s="20">
        <f t="shared" ca="1" si="1"/>
        <v>0.24874535333697467</v>
      </c>
      <c r="I51" s="19">
        <f t="shared" ca="1" si="2"/>
        <v>-6.5086056343052381E-2</v>
      </c>
      <c r="J51" s="19">
        <f t="shared" ca="1" si="3"/>
        <v>1.6394365694762103E-4</v>
      </c>
      <c r="K51" s="19">
        <f t="shared" ca="1" si="4"/>
        <v>1.6394365694762103E-4</v>
      </c>
      <c r="L51" s="141"/>
    </row>
    <row r="52" spans="1:12" x14ac:dyDescent="0.2">
      <c r="A52" s="17">
        <f>'FULL PMU'!M50</f>
        <v>12</v>
      </c>
      <c r="B52" s="37">
        <f>'FULL PMU'!P50</f>
        <v>13</v>
      </c>
      <c r="C52" s="37">
        <f>'FULL PMU'!R50</f>
        <v>7</v>
      </c>
      <c r="D52" s="37">
        <f>'FULL PMU'!V50</f>
        <v>0.01</v>
      </c>
      <c r="E52" s="37">
        <f>'FULL PMU'!X50</f>
        <v>1</v>
      </c>
      <c r="F52" s="9">
        <f t="shared" si="8"/>
        <v>4.4100000000000008E-5</v>
      </c>
      <c r="G52" s="18">
        <f>'FULL PMU'!F50</f>
        <v>1.323E-2</v>
      </c>
      <c r="H52" s="20">
        <f t="shared" ca="1" si="1"/>
        <v>0.94088895786022075</v>
      </c>
      <c r="I52" s="19">
        <f t="shared" ca="1" si="2"/>
        <v>1.3288329609124907E-2</v>
      </c>
      <c r="J52" s="19">
        <f t="shared" ca="1" si="3"/>
        <v>5.832960912490609E-5</v>
      </c>
      <c r="K52" s="19">
        <f t="shared" ca="1" si="4"/>
        <v>5.832960912490609E-5</v>
      </c>
      <c r="L52" s="141">
        <f t="shared" ref="L52:L68" ca="1" si="9">K52/ABS(G52)</f>
        <v>4.4088895786021228E-3</v>
      </c>
    </row>
    <row r="53" spans="1:12" x14ac:dyDescent="0.2">
      <c r="A53" s="17">
        <f>'FULL PMU'!M51</f>
        <v>13</v>
      </c>
      <c r="B53" s="37">
        <f>'FULL PMU'!P51</f>
        <v>6</v>
      </c>
      <c r="C53" s="37">
        <f>'FULL PMU'!R51</f>
        <v>7</v>
      </c>
      <c r="D53" s="37">
        <f>'FULL PMU'!V51</f>
        <v>0.01</v>
      </c>
      <c r="E53" s="37">
        <f>'FULL PMU'!X51</f>
        <v>1</v>
      </c>
      <c r="F53" s="9">
        <f t="shared" si="8"/>
        <v>4.8443333333333325E-4</v>
      </c>
      <c r="G53" s="18">
        <f>'FULL PMU'!F51</f>
        <v>-0.14532999999999999</v>
      </c>
      <c r="H53" s="20">
        <f t="shared" ca="1" si="1"/>
        <v>0.71568940608570886</v>
      </c>
      <c r="I53" s="19">
        <f t="shared" ca="1" si="2"/>
        <v>-0.14564346141386433</v>
      </c>
      <c r="J53" s="19">
        <f t="shared" ca="1" si="3"/>
        <v>-3.1346141386434656E-4</v>
      </c>
      <c r="K53" s="19">
        <f t="shared" ca="1" si="4"/>
        <v>3.1346141386434656E-4</v>
      </c>
      <c r="L53" s="141">
        <f t="shared" ca="1" si="9"/>
        <v>2.1568940608569917E-3</v>
      </c>
    </row>
    <row r="54" spans="1:12" x14ac:dyDescent="0.2">
      <c r="A54" s="17">
        <f>'FULL PMU'!M52</f>
        <v>13</v>
      </c>
      <c r="B54" s="37">
        <f>'FULL PMU'!P52</f>
        <v>12</v>
      </c>
      <c r="C54" s="37">
        <f>'FULL PMU'!R52</f>
        <v>7</v>
      </c>
      <c r="D54" s="37">
        <f>'FULL PMU'!V52</f>
        <v>0.01</v>
      </c>
      <c r="E54" s="37">
        <f>'FULL PMU'!X52</f>
        <v>1</v>
      </c>
      <c r="F54" s="9">
        <f t="shared" si="8"/>
        <v>4.4100000000000008E-5</v>
      </c>
      <c r="G54" s="18">
        <f>'FULL PMU'!F52</f>
        <v>-1.323E-2</v>
      </c>
      <c r="H54" s="20">
        <f t="shared" ca="1" si="1"/>
        <v>0.84807646205039344</v>
      </c>
      <c r="I54" s="19">
        <f t="shared" ca="1" si="2"/>
        <v>-1.3276050515929267E-2</v>
      </c>
      <c r="J54" s="19">
        <f t="shared" ca="1" si="3"/>
        <v>-4.6050515929266927E-5</v>
      </c>
      <c r="K54" s="19">
        <f t="shared" ca="1" si="4"/>
        <v>4.6050515929266927E-5</v>
      </c>
      <c r="L54" s="141">
        <f t="shared" ca="1" si="9"/>
        <v>3.4807646205039251E-3</v>
      </c>
    </row>
    <row r="55" spans="1:12" x14ac:dyDescent="0.2">
      <c r="A55" s="17">
        <f>'FULL PMU'!M53</f>
        <v>13</v>
      </c>
      <c r="B55" s="37">
        <f>'FULL PMU'!P53</f>
        <v>14</v>
      </c>
      <c r="C55" s="37">
        <f>'FULL PMU'!R53</f>
        <v>7</v>
      </c>
      <c r="D55" s="37">
        <f>'FULL PMU'!V53</f>
        <v>0.01</v>
      </c>
      <c r="E55" s="37">
        <f>'FULL PMU'!X53</f>
        <v>1</v>
      </c>
      <c r="F55" s="9">
        <f t="shared" si="8"/>
        <v>1.5589999999999999E-4</v>
      </c>
      <c r="G55" s="18">
        <f>'FULL PMU'!F53</f>
        <v>4.6769999999999999E-2</v>
      </c>
      <c r="H55" s="20">
        <f t="shared" ca="1" si="1"/>
        <v>0.5681968558369288</v>
      </c>
      <c r="I55" s="19">
        <f t="shared" ca="1" si="2"/>
        <v>4.680189566947493E-2</v>
      </c>
      <c r="J55" s="19">
        <f t="shared" ca="1" si="3"/>
        <v>3.1895669474930888E-5</v>
      </c>
      <c r="K55" s="19">
        <f t="shared" ca="1" si="4"/>
        <v>3.1895669474930888E-5</v>
      </c>
      <c r="L55" s="141">
        <f t="shared" ca="1" si="9"/>
        <v>6.8196855836927283E-4</v>
      </c>
    </row>
    <row r="56" spans="1:12" x14ac:dyDescent="0.2">
      <c r="A56" s="17">
        <f>'FULL PMU'!M54</f>
        <v>14</v>
      </c>
      <c r="B56" s="37">
        <f>'FULL PMU'!P54</f>
        <v>9</v>
      </c>
      <c r="C56" s="37">
        <f>'FULL PMU'!R54</f>
        <v>7</v>
      </c>
      <c r="D56" s="37">
        <f>'FULL PMU'!V54</f>
        <v>0.01</v>
      </c>
      <c r="E56" s="37">
        <f>'FULL PMU'!X54</f>
        <v>1</v>
      </c>
      <c r="F56" s="9">
        <f t="shared" si="8"/>
        <v>2.564E-4</v>
      </c>
      <c r="G56" s="18">
        <f>'FULL PMU'!F54</f>
        <v>-7.6920000000000002E-2</v>
      </c>
      <c r="H56" s="20">
        <f t="shared" ca="1" si="1"/>
        <v>0.97882519307788141</v>
      </c>
      <c r="I56" s="19">
        <f t="shared" ca="1" si="2"/>
        <v>-7.7288312338515505E-2</v>
      </c>
      <c r="J56" s="19">
        <f t="shared" ca="1" si="3"/>
        <v>-3.6831233851550294E-4</v>
      </c>
      <c r="K56" s="19">
        <f t="shared" ca="1" si="4"/>
        <v>3.6831233851550294E-4</v>
      </c>
      <c r="L56" s="141">
        <f t="shared" ca="1" si="9"/>
        <v>4.7882519307787695E-3</v>
      </c>
    </row>
    <row r="57" spans="1:12" ht="13.5" thickBot="1" x14ac:dyDescent="0.25">
      <c r="A57" s="129">
        <f>'FULL PMU'!M55</f>
        <v>14</v>
      </c>
      <c r="B57" s="130">
        <f>'FULL PMU'!P55</f>
        <v>13</v>
      </c>
      <c r="C57" s="130">
        <f>'FULL PMU'!R55</f>
        <v>7</v>
      </c>
      <c r="D57" s="130">
        <f>'FULL PMU'!V55</f>
        <v>0.01</v>
      </c>
      <c r="E57" s="130">
        <f>'FULL PMU'!X55</f>
        <v>1</v>
      </c>
      <c r="F57" s="131">
        <f t="shared" si="8"/>
        <v>1.5589999999999999E-4</v>
      </c>
      <c r="G57" s="26">
        <f>'FULL PMU'!F55</f>
        <v>-4.6769999999999999E-2</v>
      </c>
      <c r="H57" s="28">
        <f t="shared" ca="1" si="1"/>
        <v>0.69918140887796854</v>
      </c>
      <c r="I57" s="27">
        <f t="shared" ca="1" si="2"/>
        <v>-4.6863157144932222E-2</v>
      </c>
      <c r="J57" s="27">
        <f t="shared" ca="1" si="3"/>
        <v>-9.3157144932222435E-5</v>
      </c>
      <c r="K57" s="27">
        <f t="shared" ca="1" si="4"/>
        <v>9.3157144932222435E-5</v>
      </c>
      <c r="L57" s="141">
        <f t="shared" ca="1" si="9"/>
        <v>1.9918140887796119E-3</v>
      </c>
    </row>
    <row r="58" spans="1:12" x14ac:dyDescent="0.2">
      <c r="A58" s="17">
        <f>'FULL PMU'!M56</f>
        <v>0</v>
      </c>
      <c r="B58" s="37">
        <f>'FULL PMU'!P56</f>
        <v>1</v>
      </c>
      <c r="C58" s="37">
        <f>'FULL PMU'!R56</f>
        <v>9</v>
      </c>
      <c r="D58" s="37">
        <f>'FULL PMU'!V56</f>
        <v>0.01</v>
      </c>
      <c r="E58" s="37">
        <f>'FULL PMU'!X56</f>
        <v>1</v>
      </c>
      <c r="F58" s="9">
        <f t="shared" si="8"/>
        <v>7.3039000000000012E-3</v>
      </c>
      <c r="G58" s="18">
        <f>'FULL PMU'!F56</f>
        <v>2.1911700000000001</v>
      </c>
      <c r="H58" s="20">
        <f t="shared" ca="1" si="1"/>
        <v>0.539087417128292</v>
      </c>
      <c r="I58" s="19">
        <f t="shared" ca="1" si="2"/>
        <v>2.1920264717578899</v>
      </c>
      <c r="J58" s="19">
        <f t="shared" ca="1" si="3"/>
        <v>8.5647175788983176E-4</v>
      </c>
      <c r="K58" s="19">
        <f t="shared" ca="1" si="4"/>
        <v>8.5647175788983176E-4</v>
      </c>
      <c r="L58" s="141">
        <f t="shared" ca="1" si="9"/>
        <v>3.908741712828451E-4</v>
      </c>
    </row>
    <row r="59" spans="1:12" x14ac:dyDescent="0.2">
      <c r="A59" s="17">
        <f>'FULL PMU'!M57</f>
        <v>0</v>
      </c>
      <c r="B59" s="37">
        <f>'FULL PMU'!P57</f>
        <v>2</v>
      </c>
      <c r="C59" s="37">
        <f>'FULL PMU'!R57</f>
        <v>9</v>
      </c>
      <c r="D59" s="37">
        <f>'FULL PMU'!V57</f>
        <v>0.01</v>
      </c>
      <c r="E59" s="37">
        <f>'FULL PMU'!X57</f>
        <v>1</v>
      </c>
      <c r="F59" s="9">
        <f t="shared" si="8"/>
        <v>4.9793333333333337E-4</v>
      </c>
      <c r="G59" s="18">
        <f>'FULL PMU'!F57</f>
        <v>0.14938000000000001</v>
      </c>
      <c r="H59" s="20">
        <f t="shared" ca="1" si="1"/>
        <v>0.4724990460389078</v>
      </c>
      <c r="I59" s="19">
        <f t="shared" ca="1" si="2"/>
        <v>0.14933891907497293</v>
      </c>
      <c r="J59" s="19">
        <f t="shared" ca="1" si="3"/>
        <v>-4.1080925027081605E-5</v>
      </c>
      <c r="K59" s="19">
        <f t="shared" ca="1" si="4"/>
        <v>4.1080925027081605E-5</v>
      </c>
      <c r="L59" s="141">
        <f t="shared" ca="1" si="9"/>
        <v>2.750095396109359E-4</v>
      </c>
    </row>
    <row r="60" spans="1:12" x14ac:dyDescent="0.2">
      <c r="A60" s="17">
        <f>'FULL PMU'!M58</f>
        <v>0</v>
      </c>
      <c r="B60" s="37">
        <f>'FULL PMU'!P58</f>
        <v>3</v>
      </c>
      <c r="C60" s="37">
        <f>'FULL PMU'!R58</f>
        <v>9</v>
      </c>
      <c r="D60" s="37">
        <f>'FULL PMU'!V58</f>
        <v>0.01</v>
      </c>
      <c r="E60" s="37">
        <f>'FULL PMU'!X58</f>
        <v>1</v>
      </c>
      <c r="F60" s="9">
        <f t="shared" si="8"/>
        <v>3.0825000000000002E-3</v>
      </c>
      <c r="G60" s="18">
        <f>'FULL PMU'!F58</f>
        <v>-0.92474999999999996</v>
      </c>
      <c r="H60" s="20">
        <f t="shared" ca="1" si="1"/>
        <v>0.38236408984809778</v>
      </c>
      <c r="I60" s="19">
        <f t="shared" ca="1" si="2"/>
        <v>-0.92366216192087025</v>
      </c>
      <c r="J60" s="19">
        <f t="shared" ca="1" si="3"/>
        <v>1.0878380791297104E-3</v>
      </c>
      <c r="K60" s="19">
        <f t="shared" ca="1" si="4"/>
        <v>1.0878380791297104E-3</v>
      </c>
      <c r="L60" s="141">
        <f t="shared" ca="1" si="9"/>
        <v>1.1763591015190164E-3</v>
      </c>
    </row>
    <row r="61" spans="1:12" x14ac:dyDescent="0.2">
      <c r="A61" s="17">
        <f>'FULL PMU'!M59</f>
        <v>0</v>
      </c>
      <c r="B61" s="37">
        <f>'FULL PMU'!P59</f>
        <v>4</v>
      </c>
      <c r="C61" s="37">
        <f>'FULL PMU'!R59</f>
        <v>9</v>
      </c>
      <c r="D61" s="37">
        <f>'FULL PMU'!V59</f>
        <v>0.01</v>
      </c>
      <c r="E61" s="37">
        <f>'FULL PMU'!X59</f>
        <v>1</v>
      </c>
      <c r="F61" s="9">
        <f t="shared" si="8"/>
        <v>1.5604666666666669E-3</v>
      </c>
      <c r="G61" s="18">
        <f>'FULL PMU'!F59</f>
        <v>-0.46814</v>
      </c>
      <c r="H61" s="20">
        <f t="shared" ca="1" si="1"/>
        <v>0.86202683268380031</v>
      </c>
      <c r="I61" s="19">
        <f t="shared" ca="1" si="2"/>
        <v>-0.46983479241452586</v>
      </c>
      <c r="J61" s="19">
        <f t="shared" ca="1" si="3"/>
        <v>-1.6947924145258586E-3</v>
      </c>
      <c r="K61" s="19">
        <f t="shared" ca="1" si="4"/>
        <v>1.6947924145258586E-3</v>
      </c>
      <c r="L61" s="141">
        <f t="shared" ca="1" si="9"/>
        <v>3.6202683268378231E-3</v>
      </c>
    </row>
    <row r="62" spans="1:12" x14ac:dyDescent="0.2">
      <c r="A62" s="17">
        <f>'FULL PMU'!M60</f>
        <v>0</v>
      </c>
      <c r="B62" s="37">
        <f>'FULL PMU'!P60</f>
        <v>5</v>
      </c>
      <c r="C62" s="37">
        <f>'FULL PMU'!R60</f>
        <v>9</v>
      </c>
      <c r="D62" s="37">
        <f>'FULL PMU'!V60</f>
        <v>0.01</v>
      </c>
      <c r="E62" s="37">
        <f>'FULL PMU'!X60</f>
        <v>1</v>
      </c>
      <c r="F62" s="9">
        <f t="shared" si="8"/>
        <v>2.3076666666666665E-4</v>
      </c>
      <c r="G62" s="18">
        <f>'FULL PMU'!F60</f>
        <v>-6.923E-2</v>
      </c>
      <c r="H62" s="20">
        <f t="shared" ca="1" si="1"/>
        <v>0.95509421596835586</v>
      </c>
      <c r="I62" s="19">
        <f t="shared" ca="1" si="2"/>
        <v>-6.9545061725714882E-2</v>
      </c>
      <c r="J62" s="19">
        <f t="shared" ca="1" si="3"/>
        <v>-3.1506172571488245E-4</v>
      </c>
      <c r="K62" s="19">
        <f t="shared" ca="1" si="4"/>
        <v>3.1506172571488245E-4</v>
      </c>
      <c r="L62" s="141">
        <f t="shared" ca="1" si="9"/>
        <v>4.5509421596834094E-3</v>
      </c>
    </row>
    <row r="63" spans="1:12" x14ac:dyDescent="0.2">
      <c r="A63" s="17">
        <f>'FULL PMU'!M61</f>
        <v>0</v>
      </c>
      <c r="B63" s="37">
        <f>'FULL PMU'!P61</f>
        <v>6</v>
      </c>
      <c r="C63" s="37">
        <f>'FULL PMU'!R61</f>
        <v>9</v>
      </c>
      <c r="D63" s="37">
        <f>'FULL PMU'!V61</f>
        <v>0.01</v>
      </c>
      <c r="E63" s="37">
        <f>'FULL PMU'!X61</f>
        <v>1</v>
      </c>
      <c r="F63" s="9">
        <f t="shared" si="8"/>
        <v>3.7286666666666666E-4</v>
      </c>
      <c r="G63" s="18">
        <f>'FULL PMU'!F61</f>
        <v>-0.11186</v>
      </c>
      <c r="H63" s="20">
        <f t="shared" ca="1" si="1"/>
        <v>0.59645258766602394</v>
      </c>
      <c r="I63" s="19">
        <f t="shared" ca="1" si="2"/>
        <v>-0.11196789186456321</v>
      </c>
      <c r="J63" s="19">
        <f t="shared" ca="1" si="3"/>
        <v>-1.0789186456321154E-4</v>
      </c>
      <c r="K63" s="19">
        <f t="shared" ca="1" si="4"/>
        <v>1.0789186456321154E-4</v>
      </c>
      <c r="L63" s="141">
        <f t="shared" ca="1" si="9"/>
        <v>9.6452587666021397E-4</v>
      </c>
    </row>
    <row r="64" spans="1:12" x14ac:dyDescent="0.2">
      <c r="A64" s="17">
        <f>'FULL PMU'!M62</f>
        <v>0</v>
      </c>
      <c r="B64" s="37">
        <f>'FULL PMU'!P62</f>
        <v>7</v>
      </c>
      <c r="C64" s="37">
        <f>'FULL PMU'!R62</f>
        <v>9</v>
      </c>
      <c r="D64" s="37">
        <f>'FULL PMU'!V62</f>
        <v>0.01</v>
      </c>
      <c r="E64" s="37">
        <f>'FULL PMU'!X62</f>
        <v>1</v>
      </c>
      <c r="F64" s="9">
        <f t="shared" si="8"/>
        <v>6.0666666666666673E-6</v>
      </c>
      <c r="G64" s="18">
        <f>'FULL PMU'!F62</f>
        <v>-1.82E-3</v>
      </c>
      <c r="H64" s="20">
        <f t="shared" ca="1" si="1"/>
        <v>0.89131841516574084</v>
      </c>
      <c r="I64" s="19">
        <f t="shared" ca="1" si="2"/>
        <v>-1.8271219951560163E-3</v>
      </c>
      <c r="J64" s="19">
        <f t="shared" ca="1" si="3"/>
        <v>-7.12199515601631E-6</v>
      </c>
      <c r="K64" s="19">
        <f t="shared" ca="1" si="4"/>
        <v>7.12199515601631E-6</v>
      </c>
      <c r="L64" s="141">
        <f t="shared" ca="1" si="9"/>
        <v>3.9131841516573136E-3</v>
      </c>
    </row>
    <row r="65" spans="1:12" x14ac:dyDescent="0.2">
      <c r="A65" s="17">
        <f>'FULL PMU'!M63</f>
        <v>0</v>
      </c>
      <c r="B65" s="37">
        <f>'FULL PMU'!P63</f>
        <v>8</v>
      </c>
      <c r="C65" s="37">
        <f>'FULL PMU'!R63</f>
        <v>9</v>
      </c>
      <c r="D65" s="37">
        <f>'FULL PMU'!V63</f>
        <v>0.01</v>
      </c>
      <c r="E65" s="37">
        <f>'FULL PMU'!X63</f>
        <v>1</v>
      </c>
      <c r="F65" s="9">
        <f t="shared" si="8"/>
        <v>1.2243333333333332E-4</v>
      </c>
      <c r="G65" s="18">
        <f>'FULL PMU'!F63</f>
        <v>-3.6729999999999999E-2</v>
      </c>
      <c r="H65" s="20">
        <f t="shared" ca="1" si="1"/>
        <v>0.87913415294665109</v>
      </c>
      <c r="I65" s="19">
        <f t="shared" ca="1" si="2"/>
        <v>-3.6869255974377298E-2</v>
      </c>
      <c r="J65" s="19">
        <f t="shared" ca="1" si="3"/>
        <v>-1.3925597437729892E-4</v>
      </c>
      <c r="K65" s="19">
        <f t="shared" ca="1" si="4"/>
        <v>1.3925597437729892E-4</v>
      </c>
      <c r="L65" s="141">
        <f t="shared" ca="1" si="9"/>
        <v>3.7913415294663468E-3</v>
      </c>
    </row>
    <row r="66" spans="1:12" x14ac:dyDescent="0.2">
      <c r="A66" s="17">
        <f>'FULL PMU'!M64</f>
        <v>0</v>
      </c>
      <c r="B66" s="37">
        <f>'FULL PMU'!P64</f>
        <v>9</v>
      </c>
      <c r="C66" s="37">
        <f>'FULL PMU'!R64</f>
        <v>9</v>
      </c>
      <c r="D66" s="37">
        <f>'FULL PMU'!V64</f>
        <v>0.01</v>
      </c>
      <c r="E66" s="37">
        <f>'FULL PMU'!X64</f>
        <v>1</v>
      </c>
      <c r="F66" s="9">
        <f t="shared" si="8"/>
        <v>7.6333333333333331E-4</v>
      </c>
      <c r="G66" s="18">
        <f>'FULL PMU'!F64</f>
        <v>-0.22900000000000001</v>
      </c>
      <c r="H66" s="20">
        <f t="shared" ca="1" si="1"/>
        <v>0.12588505153643947</v>
      </c>
      <c r="I66" s="19">
        <f t="shared" ca="1" si="2"/>
        <v>-0.22814327676801843</v>
      </c>
      <c r="J66" s="19">
        <f t="shared" ca="1" si="3"/>
        <v>8.5672323198157652E-4</v>
      </c>
      <c r="K66" s="19">
        <f t="shared" ca="1" si="4"/>
        <v>8.5672323198157652E-4</v>
      </c>
      <c r="L66" s="141">
        <f t="shared" ca="1" si="9"/>
        <v>3.7411494846357053E-3</v>
      </c>
    </row>
    <row r="67" spans="1:12" x14ac:dyDescent="0.2">
      <c r="A67" s="17">
        <f>'FULL PMU'!M65</f>
        <v>0</v>
      </c>
      <c r="B67" s="37">
        <f>'FULL PMU'!P65</f>
        <v>10</v>
      </c>
      <c r="C67" s="37">
        <f>'FULL PMU'!R65</f>
        <v>9</v>
      </c>
      <c r="D67" s="37">
        <f>'FULL PMU'!V65</f>
        <v>0.01</v>
      </c>
      <c r="E67" s="37">
        <f>'FULL PMU'!X65</f>
        <v>1</v>
      </c>
      <c r="F67" s="9">
        <f t="shared" si="8"/>
        <v>2.2986666666666665E-4</v>
      </c>
      <c r="G67" s="18">
        <f>'FULL PMU'!F65</f>
        <v>-6.8959999999999994E-2</v>
      </c>
      <c r="H67" s="20">
        <f t="shared" ca="1" si="1"/>
        <v>0.99611281910583149</v>
      </c>
      <c r="I67" s="19">
        <f t="shared" ca="1" si="2"/>
        <v>-6.9302119400055373E-2</v>
      </c>
      <c r="J67" s="19">
        <f t="shared" ca="1" si="3"/>
        <v>-3.4211940005537955E-4</v>
      </c>
      <c r="K67" s="19">
        <f t="shared" ca="1" si="4"/>
        <v>3.4211940005537955E-4</v>
      </c>
      <c r="L67" s="141">
        <f t="shared" ca="1" si="9"/>
        <v>4.9611281910582885E-3</v>
      </c>
    </row>
    <row r="68" spans="1:12" x14ac:dyDescent="0.2">
      <c r="A68" s="17">
        <f>'FULL PMU'!M66</f>
        <v>0</v>
      </c>
      <c r="B68" s="37">
        <f>'FULL PMU'!P66</f>
        <v>11</v>
      </c>
      <c r="C68" s="37">
        <f>'FULL PMU'!R66</f>
        <v>9</v>
      </c>
      <c r="D68" s="37">
        <f>'FULL PMU'!V66</f>
        <v>0.01</v>
      </c>
      <c r="E68" s="37">
        <f>'FULL PMU'!X66</f>
        <v>1</v>
      </c>
      <c r="F68" s="9">
        <f t="shared" si="8"/>
        <v>9.09E-5</v>
      </c>
      <c r="G68" s="18">
        <f>'FULL PMU'!F66</f>
        <v>-2.7269999999999999E-2</v>
      </c>
      <c r="H68" s="20">
        <f t="shared" ca="1" si="1"/>
        <v>0.58744980936535518</v>
      </c>
      <c r="I68" s="19">
        <f t="shared" ca="1" si="2"/>
        <v>-2.729384756301393E-2</v>
      </c>
      <c r="J68" s="19">
        <f t="shared" ca="1" si="3"/>
        <v>-2.3847563013931067E-5</v>
      </c>
      <c r="K68" s="19">
        <f t="shared" ca="1" si="4"/>
        <v>2.3847563013931067E-5</v>
      </c>
      <c r="L68" s="141">
        <f t="shared" ca="1" si="9"/>
        <v>8.7449809365350447E-4</v>
      </c>
    </row>
    <row r="69" spans="1:12" x14ac:dyDescent="0.2">
      <c r="A69" s="17">
        <f>'FULL PMU'!M67</f>
        <v>0</v>
      </c>
      <c r="B69" s="37">
        <f>'FULL PMU'!P67</f>
        <v>12</v>
      </c>
      <c r="C69" s="37">
        <f>'FULL PMU'!R67</f>
        <v>9</v>
      </c>
      <c r="D69" s="37">
        <f>'FULL PMU'!V67</f>
        <v>0.01</v>
      </c>
      <c r="E69" s="37">
        <f>'FULL PMU'!X67</f>
        <v>1</v>
      </c>
      <c r="F69" s="9">
        <f t="shared" si="8"/>
        <v>1.7343333333333334E-4</v>
      </c>
      <c r="G69" s="18">
        <f>'FULL PMU'!F67</f>
        <v>-5.203E-2</v>
      </c>
      <c r="H69" s="20">
        <f t="shared" ref="H69:H132" ca="1" si="10">RAND()</f>
        <v>0.97940954434007466</v>
      </c>
      <c r="I69" s="19">
        <f t="shared" ref="I69:I124" ca="1" si="11">G69*($I$1+H69*($I$2-$I$1))</f>
        <v>-5.227943678592014E-2</v>
      </c>
      <c r="J69" s="19">
        <f t="shared" ref="J69:J124" ca="1" si="12">(I69-G69)</f>
        <v>-2.4943678592014018E-4</v>
      </c>
      <c r="K69" s="19">
        <f t="shared" ref="K69:K124" ca="1" si="13">ABS(I69-G69)</f>
        <v>2.4943678592014018E-4</v>
      </c>
      <c r="L69" s="141">
        <f t="shared" ref="L69:L124" ca="1" si="14">K69/ABS(G69)</f>
        <v>4.7940954434007336E-3</v>
      </c>
    </row>
    <row r="70" spans="1:12" x14ac:dyDescent="0.2">
      <c r="A70" s="17">
        <f>'FULL PMU'!M68</f>
        <v>0</v>
      </c>
      <c r="B70" s="37">
        <f>'FULL PMU'!P68</f>
        <v>13</v>
      </c>
      <c r="C70" s="37">
        <f>'FULL PMU'!R68</f>
        <v>9</v>
      </c>
      <c r="D70" s="37">
        <f>'FULL PMU'!V68</f>
        <v>0.01</v>
      </c>
      <c r="E70" s="37">
        <f>'FULL PMU'!X68</f>
        <v>1</v>
      </c>
      <c r="F70" s="9">
        <f t="shared" si="8"/>
        <v>3.7260000000000006E-4</v>
      </c>
      <c r="G70" s="18">
        <f>'FULL PMU'!F68</f>
        <v>-0.11178</v>
      </c>
      <c r="H70" s="20">
        <f t="shared" ca="1" si="10"/>
        <v>0.20724611138210047</v>
      </c>
      <c r="I70" s="19">
        <f t="shared" ca="1" si="11"/>
        <v>-0.11145275970330291</v>
      </c>
      <c r="J70" s="19">
        <f t="shared" ca="1" si="12"/>
        <v>3.2724029669708998E-4</v>
      </c>
      <c r="K70" s="19">
        <f t="shared" ca="1" si="13"/>
        <v>3.2724029669708998E-4</v>
      </c>
      <c r="L70" s="141">
        <f t="shared" ca="1" si="14"/>
        <v>2.927538886179012E-3</v>
      </c>
    </row>
    <row r="71" spans="1:12" ht="13.5" thickBot="1" x14ac:dyDescent="0.25">
      <c r="A71" s="129">
        <f>'FULL PMU'!M69</f>
        <v>0</v>
      </c>
      <c r="B71" s="130">
        <f>'FULL PMU'!P69</f>
        <v>14</v>
      </c>
      <c r="C71" s="130">
        <f>'FULL PMU'!R69</f>
        <v>9</v>
      </c>
      <c r="D71" s="130">
        <f>'FULL PMU'!V69</f>
        <v>0.01</v>
      </c>
      <c r="E71" s="130">
        <f>'FULL PMU'!X69</f>
        <v>1</v>
      </c>
      <c r="F71" s="131">
        <f t="shared" si="8"/>
        <v>4.1233333333333335E-4</v>
      </c>
      <c r="G71" s="26">
        <f>'FULL PMU'!F69</f>
        <v>-0.1237</v>
      </c>
      <c r="H71" s="28">
        <f t="shared" ca="1" si="10"/>
        <v>0.67217622729625592</v>
      </c>
      <c r="I71" s="27">
        <f t="shared" ca="1" si="11"/>
        <v>-0.12391298199316546</v>
      </c>
      <c r="J71" s="27">
        <f t="shared" ca="1" si="12"/>
        <v>-2.1298199316545363E-4</v>
      </c>
      <c r="K71" s="27">
        <f t="shared" ca="1" si="13"/>
        <v>2.1298199316545363E-4</v>
      </c>
      <c r="L71" s="141">
        <f t="shared" ca="1" si="14"/>
        <v>1.7217622729624384E-3</v>
      </c>
    </row>
    <row r="72" spans="1:12" x14ac:dyDescent="0.2">
      <c r="A72" s="17">
        <f>'FULL PMU'!M70</f>
        <v>0</v>
      </c>
      <c r="B72" s="37">
        <f>'FULL PMU'!P70</f>
        <v>1</v>
      </c>
      <c r="C72" s="37">
        <f>'FULL PMU'!R70</f>
        <v>6</v>
      </c>
      <c r="D72" s="37">
        <f>'FULL PMU'!V70</f>
        <v>0.01</v>
      </c>
      <c r="E72" s="37">
        <f>'FULL PMU'!X70</f>
        <v>1</v>
      </c>
      <c r="F72" s="9">
        <f t="shared" si="8"/>
        <v>3.5333333333333332E-3</v>
      </c>
      <c r="G72" s="18">
        <f>'FULL PMU'!F70</f>
        <v>1.06</v>
      </c>
      <c r="H72" s="20">
        <f t="shared" ca="1" si="10"/>
        <v>0.55485324400237379</v>
      </c>
      <c r="I72" s="19">
        <f t="shared" ca="1" si="11"/>
        <v>1.060581444386425</v>
      </c>
      <c r="J72" s="19">
        <f t="shared" ca="1" si="12"/>
        <v>5.8144438642493412E-4</v>
      </c>
      <c r="K72" s="19">
        <f t="shared" ca="1" si="13"/>
        <v>5.8144438642493412E-4</v>
      </c>
      <c r="L72" s="141">
        <f t="shared" ca="1" si="14"/>
        <v>5.4853244002352273E-4</v>
      </c>
    </row>
    <row r="73" spans="1:12" x14ac:dyDescent="0.2">
      <c r="A73" s="17">
        <f>'FULL PMU'!M71</f>
        <v>0</v>
      </c>
      <c r="B73" s="37">
        <f>'FULL PMU'!P71</f>
        <v>2</v>
      </c>
      <c r="C73" s="37">
        <f>'FULL PMU'!R71</f>
        <v>6</v>
      </c>
      <c r="D73" s="37">
        <f>'FULL PMU'!V71</f>
        <v>0.01</v>
      </c>
      <c r="E73" s="37">
        <f>'FULL PMU'!X71</f>
        <v>1</v>
      </c>
      <c r="F73" s="9">
        <f t="shared" si="8"/>
        <v>3.4833333333333331E-3</v>
      </c>
      <c r="G73" s="18">
        <f>'FULL PMU'!F71</f>
        <v>1.0449999999999999</v>
      </c>
      <c r="H73" s="20">
        <f t="shared" ca="1" si="10"/>
        <v>0.26615686167649621</v>
      </c>
      <c r="I73" s="19">
        <f t="shared" ca="1" si="11"/>
        <v>1.0425563392045192</v>
      </c>
      <c r="J73" s="19">
        <f t="shared" ca="1" si="12"/>
        <v>-2.443660795480751E-3</v>
      </c>
      <c r="K73" s="19">
        <f t="shared" ca="1" si="13"/>
        <v>2.443660795480751E-3</v>
      </c>
      <c r="L73" s="141">
        <f t="shared" ca="1" si="14"/>
        <v>2.3384313832351686E-3</v>
      </c>
    </row>
    <row r="74" spans="1:12" x14ac:dyDescent="0.2">
      <c r="A74" s="17">
        <f>'FULL PMU'!M72</f>
        <v>0</v>
      </c>
      <c r="B74" s="37">
        <f>'FULL PMU'!P72</f>
        <v>3</v>
      </c>
      <c r="C74" s="37">
        <f>'FULL PMU'!R72</f>
        <v>6</v>
      </c>
      <c r="D74" s="37">
        <f>'FULL PMU'!V72</f>
        <v>0.01</v>
      </c>
      <c r="E74" s="37">
        <f>'FULL PMU'!X72</f>
        <v>1</v>
      </c>
      <c r="F74" s="9">
        <f t="shared" si="8"/>
        <v>3.3666666666666667E-3</v>
      </c>
      <c r="G74" s="18">
        <f>'FULL PMU'!F72</f>
        <v>1.01</v>
      </c>
      <c r="H74" s="20">
        <f t="shared" ca="1" si="10"/>
        <v>0.31172699622323929</v>
      </c>
      <c r="I74" s="19">
        <f t="shared" ca="1" si="11"/>
        <v>1.0080984426618547</v>
      </c>
      <c r="J74" s="19">
        <f t="shared" ca="1" si="12"/>
        <v>-1.9015573381453432E-3</v>
      </c>
      <c r="K74" s="19">
        <f t="shared" ca="1" si="13"/>
        <v>1.9015573381453432E-3</v>
      </c>
      <c r="L74" s="141">
        <f t="shared" ca="1" si="14"/>
        <v>1.8827300377676666E-3</v>
      </c>
    </row>
    <row r="75" spans="1:12" x14ac:dyDescent="0.2">
      <c r="A75" s="17">
        <f>'FULL PMU'!M73</f>
        <v>0</v>
      </c>
      <c r="B75" s="37">
        <f>'FULL PMU'!P73</f>
        <v>4</v>
      </c>
      <c r="C75" s="37">
        <f>'FULL PMU'!R73</f>
        <v>6</v>
      </c>
      <c r="D75" s="37">
        <f>'FULL PMU'!V73</f>
        <v>0.01</v>
      </c>
      <c r="E75" s="37">
        <f>'FULL PMU'!X73</f>
        <v>1</v>
      </c>
      <c r="F75" s="9">
        <f t="shared" si="8"/>
        <v>3.3933333333333333E-3</v>
      </c>
      <c r="G75" s="18">
        <f>'FULL PMU'!F73</f>
        <v>1.018</v>
      </c>
      <c r="H75" s="20">
        <f t="shared" ca="1" si="10"/>
        <v>0.87978097889981632</v>
      </c>
      <c r="I75" s="19">
        <f t="shared" ca="1" si="11"/>
        <v>1.0218661703652001</v>
      </c>
      <c r="J75" s="19">
        <f t="shared" ca="1" si="12"/>
        <v>3.8661703652000945E-3</v>
      </c>
      <c r="K75" s="19">
        <f t="shared" ca="1" si="13"/>
        <v>3.8661703652000945E-3</v>
      </c>
      <c r="L75" s="141">
        <f t="shared" ca="1" si="14"/>
        <v>3.7978097889981282E-3</v>
      </c>
    </row>
    <row r="76" spans="1:12" x14ac:dyDescent="0.2">
      <c r="A76" s="17">
        <f>'FULL PMU'!M74</f>
        <v>0</v>
      </c>
      <c r="B76" s="37">
        <f>'FULL PMU'!P74</f>
        <v>5</v>
      </c>
      <c r="C76" s="37">
        <f>'FULL PMU'!R74</f>
        <v>6</v>
      </c>
      <c r="D76" s="37">
        <f>'FULL PMU'!V74</f>
        <v>0.01</v>
      </c>
      <c r="E76" s="37">
        <f>'FULL PMU'!X74</f>
        <v>1</v>
      </c>
      <c r="F76" s="9">
        <f t="shared" si="8"/>
        <v>3.4000000000000002E-3</v>
      </c>
      <c r="G76" s="18">
        <f>'FULL PMU'!F74</f>
        <v>1.02</v>
      </c>
      <c r="H76" s="20">
        <f t="shared" ca="1" si="10"/>
        <v>0.61410261486618567</v>
      </c>
      <c r="I76" s="19">
        <f t="shared" ca="1" si="11"/>
        <v>1.0211638466716351</v>
      </c>
      <c r="J76" s="19">
        <f t="shared" ca="1" si="12"/>
        <v>1.1638466716350493E-3</v>
      </c>
      <c r="K76" s="19">
        <f t="shared" ca="1" si="13"/>
        <v>1.1638466716350493E-3</v>
      </c>
      <c r="L76" s="141">
        <f t="shared" ca="1" si="14"/>
        <v>1.141026148661813E-3</v>
      </c>
    </row>
    <row r="77" spans="1:12" x14ac:dyDescent="0.2">
      <c r="A77" s="17">
        <f>'FULL PMU'!M75</f>
        <v>0</v>
      </c>
      <c r="B77" s="37">
        <f>'FULL PMU'!P75</f>
        <v>6</v>
      </c>
      <c r="C77" s="37">
        <f>'FULL PMU'!R75</f>
        <v>6</v>
      </c>
      <c r="D77" s="37">
        <f>'FULL PMU'!V75</f>
        <v>0.01</v>
      </c>
      <c r="E77" s="37">
        <f>'FULL PMU'!X75</f>
        <v>1</v>
      </c>
      <c r="F77" s="9">
        <f t="shared" si="8"/>
        <v>3.5666666666666672E-3</v>
      </c>
      <c r="G77" s="18">
        <f>'FULL PMU'!F75</f>
        <v>1.07</v>
      </c>
      <c r="H77" s="20">
        <f t="shared" ca="1" si="10"/>
        <v>8.7477041040983194E-2</v>
      </c>
      <c r="I77" s="19">
        <f t="shared" ca="1" si="11"/>
        <v>1.0655860043391385</v>
      </c>
      <c r="J77" s="19">
        <f t="shared" ca="1" si="12"/>
        <v>-4.4139956608615361E-3</v>
      </c>
      <c r="K77" s="19">
        <f t="shared" ca="1" si="13"/>
        <v>4.4139956608615361E-3</v>
      </c>
      <c r="L77" s="141">
        <f t="shared" ca="1" si="14"/>
        <v>4.1252295895902206E-3</v>
      </c>
    </row>
    <row r="78" spans="1:12" x14ac:dyDescent="0.2">
      <c r="A78" s="17">
        <f>'FULL PMU'!M76</f>
        <v>0</v>
      </c>
      <c r="B78" s="37">
        <f>'FULL PMU'!P76</f>
        <v>7</v>
      </c>
      <c r="C78" s="37">
        <f>'FULL PMU'!R76</f>
        <v>6</v>
      </c>
      <c r="D78" s="37">
        <f>'FULL PMU'!V76</f>
        <v>0.01</v>
      </c>
      <c r="E78" s="37">
        <f>'FULL PMU'!X76</f>
        <v>1</v>
      </c>
      <c r="F78" s="9">
        <f t="shared" si="8"/>
        <v>3.5400000000000002E-3</v>
      </c>
      <c r="G78" s="18">
        <f>'FULL PMU'!F76</f>
        <v>1.0620000000000001</v>
      </c>
      <c r="H78" s="20">
        <f t="shared" ca="1" si="10"/>
        <v>0.88810304009358243</v>
      </c>
      <c r="I78" s="19">
        <f t="shared" ca="1" si="11"/>
        <v>1.0661216542857939</v>
      </c>
      <c r="J78" s="19">
        <f t="shared" ca="1" si="12"/>
        <v>4.1216542857938077E-3</v>
      </c>
      <c r="K78" s="19">
        <f t="shared" ca="1" si="13"/>
        <v>4.1216542857938077E-3</v>
      </c>
      <c r="L78" s="141">
        <f t="shared" ca="1" si="14"/>
        <v>3.8810304009357886E-3</v>
      </c>
    </row>
    <row r="79" spans="1:12" x14ac:dyDescent="0.2">
      <c r="A79" s="17">
        <f>'FULL PMU'!M77</f>
        <v>0</v>
      </c>
      <c r="B79" s="37">
        <f>'FULL PMU'!P77</f>
        <v>8</v>
      </c>
      <c r="C79" s="37">
        <f>'FULL PMU'!R77</f>
        <v>6</v>
      </c>
      <c r="D79" s="37">
        <f>'FULL PMU'!V77</f>
        <v>0.01</v>
      </c>
      <c r="E79" s="37">
        <f>'FULL PMU'!X77</f>
        <v>1</v>
      </c>
      <c r="F79" s="9">
        <f t="shared" si="8"/>
        <v>3.6333333333333339E-3</v>
      </c>
      <c r="G79" s="18">
        <f>'FULL PMU'!F77</f>
        <v>1.0900000000000001</v>
      </c>
      <c r="H79" s="20">
        <f t="shared" ca="1" si="10"/>
        <v>0.94462788519149432</v>
      </c>
      <c r="I79" s="19">
        <f t="shared" ca="1" si="11"/>
        <v>1.0948464439485872</v>
      </c>
      <c r="J79" s="19">
        <f t="shared" ca="1" si="12"/>
        <v>4.8464439485871313E-3</v>
      </c>
      <c r="K79" s="19">
        <f t="shared" ca="1" si="13"/>
        <v>4.8464439485871313E-3</v>
      </c>
      <c r="L79" s="141">
        <f t="shared" ca="1" si="14"/>
        <v>4.4462788519147988E-3</v>
      </c>
    </row>
    <row r="80" spans="1:12" x14ac:dyDescent="0.2">
      <c r="A80" s="17">
        <f>'FULL PMU'!M78</f>
        <v>0</v>
      </c>
      <c r="B80" s="37">
        <f>'FULL PMU'!P78</f>
        <v>9</v>
      </c>
      <c r="C80" s="37">
        <f>'FULL PMU'!R78</f>
        <v>6</v>
      </c>
      <c r="D80" s="37">
        <f>'FULL PMU'!V78</f>
        <v>0.01</v>
      </c>
      <c r="E80" s="37">
        <f>'FULL PMU'!X78</f>
        <v>1</v>
      </c>
      <c r="F80" s="9">
        <f t="shared" si="8"/>
        <v>3.5200000000000001E-3</v>
      </c>
      <c r="G80" s="18">
        <f>'FULL PMU'!F78</f>
        <v>1.056</v>
      </c>
      <c r="H80" s="20">
        <f t="shared" ca="1" si="10"/>
        <v>0.20384127148813558</v>
      </c>
      <c r="I80" s="19">
        <f t="shared" ca="1" si="11"/>
        <v>1.0528725638269147</v>
      </c>
      <c r="J80" s="19">
        <f t="shared" ca="1" si="12"/>
        <v>-3.1274361730853073E-3</v>
      </c>
      <c r="K80" s="19">
        <f t="shared" ca="1" si="13"/>
        <v>3.1274361730853073E-3</v>
      </c>
      <c r="L80" s="141">
        <f t="shared" ca="1" si="14"/>
        <v>2.9615872851186621E-3</v>
      </c>
    </row>
    <row r="81" spans="1:12" x14ac:dyDescent="0.2">
      <c r="A81" s="17">
        <f>'FULL PMU'!M79</f>
        <v>0</v>
      </c>
      <c r="B81" s="37">
        <f>'FULL PMU'!P79</f>
        <v>10</v>
      </c>
      <c r="C81" s="37">
        <f>'FULL PMU'!R79</f>
        <v>6</v>
      </c>
      <c r="D81" s="37">
        <f>'FULL PMU'!V79</f>
        <v>0.01</v>
      </c>
      <c r="E81" s="37">
        <f>'FULL PMU'!X79</f>
        <v>1</v>
      </c>
      <c r="F81" s="9">
        <f t="shared" si="8"/>
        <v>3.5033333333333336E-3</v>
      </c>
      <c r="G81" s="18">
        <f>'FULL PMU'!F79</f>
        <v>1.0509999999999999</v>
      </c>
      <c r="H81" s="20">
        <f t="shared" ca="1" si="10"/>
        <v>0.80071422751909826</v>
      </c>
      <c r="I81" s="19">
        <f t="shared" ca="1" si="11"/>
        <v>1.0541605065312256</v>
      </c>
      <c r="J81" s="19">
        <f t="shared" ca="1" si="12"/>
        <v>3.1605065312256819E-3</v>
      </c>
      <c r="K81" s="19">
        <f t="shared" ca="1" si="13"/>
        <v>3.1605065312256819E-3</v>
      </c>
      <c r="L81" s="141">
        <f t="shared" ca="1" si="14"/>
        <v>3.0071422751909438E-3</v>
      </c>
    </row>
    <row r="82" spans="1:12" x14ac:dyDescent="0.2">
      <c r="A82" s="17">
        <f>'FULL PMU'!M80</f>
        <v>0</v>
      </c>
      <c r="B82" s="37">
        <f>'FULL PMU'!P80</f>
        <v>11</v>
      </c>
      <c r="C82" s="37">
        <f>'FULL PMU'!R80</f>
        <v>6</v>
      </c>
      <c r="D82" s="37">
        <f>'FULL PMU'!V80</f>
        <v>0.01</v>
      </c>
      <c r="E82" s="37">
        <f>'FULL PMU'!X80</f>
        <v>1</v>
      </c>
      <c r="F82" s="9">
        <f t="shared" ref="F82:F113" si="15">D82*ABS(G82)/3</f>
        <v>3.5233333333333332E-3</v>
      </c>
      <c r="G82" s="18">
        <f>'FULL PMU'!F80</f>
        <v>1.0569999999999999</v>
      </c>
      <c r="H82" s="20">
        <f t="shared" ca="1" si="10"/>
        <v>0.91558007714954859</v>
      </c>
      <c r="I82" s="19">
        <f t="shared" ca="1" si="11"/>
        <v>1.0613926814154706</v>
      </c>
      <c r="J82" s="19">
        <f t="shared" ca="1" si="12"/>
        <v>4.3926814154706673E-3</v>
      </c>
      <c r="K82" s="19">
        <f t="shared" ca="1" si="13"/>
        <v>4.3926814154706673E-3</v>
      </c>
      <c r="L82" s="141">
        <f t="shared" ca="1" si="14"/>
        <v>4.1558007714954277E-3</v>
      </c>
    </row>
    <row r="83" spans="1:12" x14ac:dyDescent="0.2">
      <c r="A83" s="17">
        <f>'FULL PMU'!M81</f>
        <v>0</v>
      </c>
      <c r="B83" s="37">
        <f>'FULL PMU'!P81</f>
        <v>12</v>
      </c>
      <c r="C83" s="37">
        <f>'FULL PMU'!R81</f>
        <v>6</v>
      </c>
      <c r="D83" s="37">
        <f>'FULL PMU'!V81</f>
        <v>0.01</v>
      </c>
      <c r="E83" s="37">
        <f>'FULL PMU'!X81</f>
        <v>1</v>
      </c>
      <c r="F83" s="9">
        <f t="shared" si="15"/>
        <v>3.5166666666666666E-3</v>
      </c>
      <c r="G83" s="18">
        <f>'FULL PMU'!F81</f>
        <v>1.0549999999999999</v>
      </c>
      <c r="H83" s="20">
        <f t="shared" ca="1" si="10"/>
        <v>0.62231906936529779</v>
      </c>
      <c r="I83" s="19">
        <f t="shared" ca="1" si="11"/>
        <v>1.0562904661818038</v>
      </c>
      <c r="J83" s="19">
        <f t="shared" ca="1" si="12"/>
        <v>1.2904661818038399E-3</v>
      </c>
      <c r="K83" s="19">
        <f t="shared" ca="1" si="13"/>
        <v>1.2904661818038399E-3</v>
      </c>
      <c r="L83" s="141">
        <f t="shared" ca="1" si="14"/>
        <v>1.2231906936529288E-3</v>
      </c>
    </row>
    <row r="84" spans="1:12" x14ac:dyDescent="0.2">
      <c r="A84" s="17">
        <f>'FULL PMU'!M82</f>
        <v>0</v>
      </c>
      <c r="B84" s="37">
        <f>'FULL PMU'!P82</f>
        <v>13</v>
      </c>
      <c r="C84" s="37">
        <f>'FULL PMU'!R82</f>
        <v>6</v>
      </c>
      <c r="D84" s="37">
        <f>'FULL PMU'!V82</f>
        <v>0.01</v>
      </c>
      <c r="E84" s="37">
        <f>'FULL PMU'!X82</f>
        <v>1</v>
      </c>
      <c r="F84" s="9">
        <f t="shared" si="15"/>
        <v>3.5000000000000001E-3</v>
      </c>
      <c r="G84" s="18">
        <f>'FULL PMU'!F82</f>
        <v>1.05</v>
      </c>
      <c r="H84" s="20">
        <f t="shared" ca="1" si="10"/>
        <v>0.48370706621453852</v>
      </c>
      <c r="I84" s="19">
        <f t="shared" ca="1" si="11"/>
        <v>1.0498289241952525</v>
      </c>
      <c r="J84" s="19">
        <f t="shared" ca="1" si="12"/>
        <v>-1.7107580474751138E-4</v>
      </c>
      <c r="K84" s="19">
        <f t="shared" ca="1" si="13"/>
        <v>1.7107580474751138E-4</v>
      </c>
      <c r="L84" s="141">
        <f t="shared" ca="1" si="14"/>
        <v>1.6292933785477275E-4</v>
      </c>
    </row>
    <row r="85" spans="1:12" ht="13.5" thickBot="1" x14ac:dyDescent="0.25">
      <c r="A85" s="129">
        <f>'FULL PMU'!M83</f>
        <v>0</v>
      </c>
      <c r="B85" s="130">
        <f>'FULL PMU'!P83</f>
        <v>14</v>
      </c>
      <c r="C85" s="130">
        <f>'FULL PMU'!R83</f>
        <v>6</v>
      </c>
      <c r="D85" s="130">
        <f>'FULL PMU'!V83</f>
        <v>0.01</v>
      </c>
      <c r="E85" s="130">
        <f>'FULL PMU'!X83</f>
        <v>1</v>
      </c>
      <c r="F85" s="131">
        <f t="shared" si="15"/>
        <v>3.4533333333333339E-3</v>
      </c>
      <c r="G85" s="26">
        <f>'FULL PMU'!F83</f>
        <v>1.036</v>
      </c>
      <c r="H85" s="28">
        <f t="shared" ca="1" si="10"/>
        <v>3.9096526584363911E-2</v>
      </c>
      <c r="I85" s="27">
        <f t="shared" ca="1" si="11"/>
        <v>1.0312250400154139</v>
      </c>
      <c r="J85" s="27">
        <f t="shared" ca="1" si="12"/>
        <v>-4.7749599845861024E-3</v>
      </c>
      <c r="K85" s="27">
        <f t="shared" ca="1" si="13"/>
        <v>4.7749599845861024E-3</v>
      </c>
      <c r="L85" s="141">
        <f t="shared" ca="1" si="14"/>
        <v>4.6090347341564697E-3</v>
      </c>
    </row>
    <row r="86" spans="1:12" x14ac:dyDescent="0.2">
      <c r="A86" s="17">
        <f>'FULL PMU'!M84</f>
        <v>1</v>
      </c>
      <c r="B86" s="37">
        <f>'FULL PMU'!P84</f>
        <v>2</v>
      </c>
      <c r="C86" s="37">
        <f>'FULL PMU'!R84</f>
        <v>8</v>
      </c>
      <c r="D86" s="37">
        <f>'FULL PMU'!V84</f>
        <v>0.01</v>
      </c>
      <c r="E86" s="37">
        <f>'FULL PMU'!X84</f>
        <v>1</v>
      </c>
      <c r="F86" s="9">
        <f t="shared" si="15"/>
        <v>6.4106666666666667E-4</v>
      </c>
      <c r="G86" s="18">
        <f>'FULL PMU'!F84</f>
        <v>0.19231999999999999</v>
      </c>
      <c r="H86" s="20">
        <f t="shared" ca="1" si="10"/>
        <v>0.25071314512248022</v>
      </c>
      <c r="I86" s="19">
        <f t="shared" ca="1" si="11"/>
        <v>0.19184057152069955</v>
      </c>
      <c r="J86" s="19">
        <f t="shared" ca="1" si="12"/>
        <v>-4.7942847930043664E-4</v>
      </c>
      <c r="K86" s="19">
        <f t="shared" ca="1" si="13"/>
        <v>4.7942847930043664E-4</v>
      </c>
      <c r="L86" s="141">
        <f t="shared" ca="1" si="14"/>
        <v>2.4928685487751491E-3</v>
      </c>
    </row>
    <row r="87" spans="1:12" x14ac:dyDescent="0.2">
      <c r="A87" s="17">
        <f>'FULL PMU'!M85</f>
        <v>1</v>
      </c>
      <c r="B87" s="37">
        <f>'FULL PMU'!P85</f>
        <v>5</v>
      </c>
      <c r="C87" s="37">
        <f>'FULL PMU'!R85</f>
        <v>8</v>
      </c>
      <c r="D87" s="37">
        <f>'FULL PMU'!V85</f>
        <v>0.01</v>
      </c>
      <c r="E87" s="37">
        <f>'FULL PMU'!X85</f>
        <v>1</v>
      </c>
      <c r="F87" s="9">
        <f t="shared" si="15"/>
        <v>1.1426666666666666E-4</v>
      </c>
      <c r="G87" s="18">
        <f>'FULL PMU'!F85</f>
        <v>-3.4279999999999998E-2</v>
      </c>
      <c r="H87" s="20">
        <f t="shared" ca="1" si="10"/>
        <v>0.34251553469156304</v>
      </c>
      <c r="I87" s="19">
        <f t="shared" ca="1" si="11"/>
        <v>-3.4226014325292264E-2</v>
      </c>
      <c r="J87" s="19">
        <f t="shared" ca="1" si="12"/>
        <v>5.3985674707733577E-5</v>
      </c>
      <c r="K87" s="19">
        <f t="shared" ca="1" si="13"/>
        <v>5.3985674707733577E-5</v>
      </c>
      <c r="L87" s="141">
        <f t="shared" ca="1" si="14"/>
        <v>1.5748446530844103E-3</v>
      </c>
    </row>
    <row r="88" spans="1:12" x14ac:dyDescent="0.2">
      <c r="A88" s="17">
        <f>'FULL PMU'!M86</f>
        <v>2</v>
      </c>
      <c r="B88" s="37">
        <f>'FULL PMU'!P86</f>
        <v>1</v>
      </c>
      <c r="C88" s="37">
        <f>'FULL PMU'!R86</f>
        <v>8</v>
      </c>
      <c r="D88" s="37">
        <f>'FULL PMU'!V86</f>
        <v>0.01</v>
      </c>
      <c r="E88" s="37">
        <f>'FULL PMU'!X86</f>
        <v>1</v>
      </c>
      <c r="F88" s="9">
        <f t="shared" si="15"/>
        <v>4.5616666666666662E-4</v>
      </c>
      <c r="G88" s="18">
        <f>'FULL PMU'!F86</f>
        <v>-0.13685</v>
      </c>
      <c r="H88" s="20">
        <f t="shared" ca="1" si="10"/>
        <v>0.36186793717271881</v>
      </c>
      <c r="I88" s="19">
        <f t="shared" ca="1" si="11"/>
        <v>-0.13666096627202085</v>
      </c>
      <c r="J88" s="19">
        <f t="shared" ca="1" si="12"/>
        <v>1.890337279791543E-4</v>
      </c>
      <c r="K88" s="19">
        <f t="shared" ca="1" si="13"/>
        <v>1.890337279791543E-4</v>
      </c>
      <c r="L88" s="141">
        <f t="shared" ca="1" si="14"/>
        <v>1.3813206282729581E-3</v>
      </c>
    </row>
    <row r="89" spans="1:12" x14ac:dyDescent="0.2">
      <c r="A89" s="17">
        <f>'FULL PMU'!M87</f>
        <v>2</v>
      </c>
      <c r="B89" s="37">
        <f>'FULL PMU'!P87</f>
        <v>3</v>
      </c>
      <c r="C89" s="37">
        <f>'FULL PMU'!R87</f>
        <v>8</v>
      </c>
      <c r="D89" s="37">
        <f>'FULL PMU'!V87</f>
        <v>0.01</v>
      </c>
      <c r="E89" s="37">
        <f>'FULL PMU'!X87</f>
        <v>1</v>
      </c>
      <c r="F89" s="9">
        <f t="shared" si="15"/>
        <v>3.1589999999999998E-4</v>
      </c>
      <c r="G89" s="18">
        <f>'FULL PMU'!F87</f>
        <v>-9.4769999999999993E-2</v>
      </c>
      <c r="H89" s="20">
        <f t="shared" ca="1" si="10"/>
        <v>0.37514008811849719</v>
      </c>
      <c r="I89" s="19">
        <f t="shared" ca="1" si="11"/>
        <v>-9.465167026150989E-2</v>
      </c>
      <c r="J89" s="19">
        <f t="shared" ca="1" si="12"/>
        <v>1.1832973849010275E-4</v>
      </c>
      <c r="K89" s="19">
        <f t="shared" ca="1" si="13"/>
        <v>1.1832973849010275E-4</v>
      </c>
      <c r="L89" s="141">
        <f t="shared" ca="1" si="14"/>
        <v>1.248599118815055E-3</v>
      </c>
    </row>
    <row r="90" spans="1:12" x14ac:dyDescent="0.2">
      <c r="A90" s="17">
        <f>'FULL PMU'!M88</f>
        <v>2</v>
      </c>
      <c r="B90" s="37">
        <f>'FULL PMU'!P88</f>
        <v>4</v>
      </c>
      <c r="C90" s="37">
        <f>'FULL PMU'!R88</f>
        <v>8</v>
      </c>
      <c r="D90" s="37">
        <f>'FULL PMU'!V88</f>
        <v>0.01</v>
      </c>
      <c r="E90" s="37">
        <f>'FULL PMU'!X88</f>
        <v>1</v>
      </c>
      <c r="F90" s="9">
        <f t="shared" si="15"/>
        <v>1.0033333333333334E-4</v>
      </c>
      <c r="G90" s="18">
        <f>'FULL PMU'!F88</f>
        <v>-3.0099999999999998E-2</v>
      </c>
      <c r="H90" s="20">
        <f t="shared" ca="1" si="10"/>
        <v>5.4392438306790858E-2</v>
      </c>
      <c r="I90" s="19">
        <f t="shared" ca="1" si="11"/>
        <v>-2.9965872123930343E-2</v>
      </c>
      <c r="J90" s="19">
        <f t="shared" ca="1" si="12"/>
        <v>1.3412787606965557E-4</v>
      </c>
      <c r="K90" s="19">
        <f t="shared" ca="1" si="13"/>
        <v>1.3412787606965557E-4</v>
      </c>
      <c r="L90" s="141">
        <f t="shared" ca="1" si="14"/>
        <v>4.4560756169320787E-3</v>
      </c>
    </row>
    <row r="91" spans="1:12" x14ac:dyDescent="0.2">
      <c r="A91" s="17">
        <f>'FULL PMU'!M89</f>
        <v>2</v>
      </c>
      <c r="B91" s="37">
        <f>'FULL PMU'!P89</f>
        <v>5</v>
      </c>
      <c r="C91" s="37">
        <f>'FULL PMU'!R89</f>
        <v>8</v>
      </c>
      <c r="D91" s="37">
        <f>'FULL PMU'!V89</f>
        <v>0.01</v>
      </c>
      <c r="E91" s="37">
        <f>'FULL PMU'!X89</f>
        <v>1</v>
      </c>
      <c r="F91" s="9">
        <f t="shared" si="15"/>
        <v>1.4349999999999999E-4</v>
      </c>
      <c r="G91" s="18">
        <f>'FULL PMU'!F89</f>
        <v>-4.3049999999999998E-2</v>
      </c>
      <c r="H91" s="20">
        <f t="shared" ca="1" si="10"/>
        <v>0.45840327278504311</v>
      </c>
      <c r="I91" s="19">
        <f t="shared" ca="1" si="11"/>
        <v>-4.3032092608933953E-2</v>
      </c>
      <c r="J91" s="19">
        <f t="shared" ca="1" si="12"/>
        <v>1.7907391066045164E-5</v>
      </c>
      <c r="K91" s="19">
        <f t="shared" ca="1" si="13"/>
        <v>1.7907391066045164E-5</v>
      </c>
      <c r="L91" s="141">
        <f t="shared" ca="1" si="14"/>
        <v>4.1596727214971346E-4</v>
      </c>
    </row>
    <row r="92" spans="1:12" x14ac:dyDescent="0.2">
      <c r="A92" s="17">
        <f>'FULL PMU'!M90</f>
        <v>3</v>
      </c>
      <c r="B92" s="37">
        <f>'FULL PMU'!P90</f>
        <v>2</v>
      </c>
      <c r="C92" s="37">
        <f>'FULL PMU'!R90</f>
        <v>8</v>
      </c>
      <c r="D92" s="37">
        <f>'FULL PMU'!V90</f>
        <v>0.01</v>
      </c>
      <c r="E92" s="37">
        <f>'FULL PMU'!X90</f>
        <v>1</v>
      </c>
      <c r="F92" s="9">
        <f t="shared" si="15"/>
        <v>4.638333333333333E-4</v>
      </c>
      <c r="G92" s="18">
        <f>'FULL PMU'!F90</f>
        <v>0.13915</v>
      </c>
      <c r="H92" s="20">
        <f t="shared" ca="1" si="10"/>
        <v>0.39490150151040437</v>
      </c>
      <c r="I92" s="19">
        <f t="shared" ca="1" si="11"/>
        <v>0.13900375543935173</v>
      </c>
      <c r="J92" s="19">
        <f t="shared" ca="1" si="12"/>
        <v>-1.4624456064826763E-4</v>
      </c>
      <c r="K92" s="19">
        <f t="shared" ca="1" si="13"/>
        <v>1.4624456064826763E-4</v>
      </c>
      <c r="L92" s="141">
        <f t="shared" ca="1" si="14"/>
        <v>1.0509849848959227E-3</v>
      </c>
    </row>
    <row r="93" spans="1:12" x14ac:dyDescent="0.2">
      <c r="A93" s="17">
        <f>'FULL PMU'!M91</f>
        <v>3</v>
      </c>
      <c r="B93" s="37">
        <f>'FULL PMU'!P91</f>
        <v>4</v>
      </c>
      <c r="C93" s="37">
        <f>'FULL PMU'!R91</f>
        <v>8</v>
      </c>
      <c r="D93" s="37">
        <f>'FULL PMU'!V91</f>
        <v>0.01</v>
      </c>
      <c r="E93" s="37">
        <f>'FULL PMU'!X91</f>
        <v>1</v>
      </c>
      <c r="F93" s="9">
        <f t="shared" si="15"/>
        <v>3.0733333333333333E-5</v>
      </c>
      <c r="G93" s="18">
        <f>'FULL PMU'!F91</f>
        <v>9.2200000000000008E-3</v>
      </c>
      <c r="H93" s="20">
        <f t="shared" ca="1" si="10"/>
        <v>0.47190129203566278</v>
      </c>
      <c r="I93" s="19">
        <f t="shared" ca="1" si="11"/>
        <v>9.2174092991256888E-3</v>
      </c>
      <c r="J93" s="19">
        <f t="shared" ca="1" si="12"/>
        <v>-2.5907008743119436E-6</v>
      </c>
      <c r="K93" s="19">
        <f t="shared" ca="1" si="13"/>
        <v>2.5907008743119436E-6</v>
      </c>
      <c r="L93" s="141">
        <f t="shared" ca="1" si="14"/>
        <v>2.8098707964337779E-4</v>
      </c>
    </row>
    <row r="94" spans="1:12" x14ac:dyDescent="0.2">
      <c r="A94" s="17">
        <f>'FULL PMU'!M92</f>
        <v>4</v>
      </c>
      <c r="B94" s="37">
        <f>'FULL PMU'!P92</f>
        <v>2</v>
      </c>
      <c r="C94" s="37">
        <f>'FULL PMU'!R92</f>
        <v>8</v>
      </c>
      <c r="D94" s="37">
        <f>'FULL PMU'!V92</f>
        <v>0.01</v>
      </c>
      <c r="E94" s="37">
        <f>'FULL PMU'!X92</f>
        <v>1</v>
      </c>
      <c r="F94" s="9">
        <f t="shared" si="15"/>
        <v>2.1606666666666667E-4</v>
      </c>
      <c r="G94" s="18">
        <f>'FULL PMU'!F92</f>
        <v>6.4820000000000003E-2</v>
      </c>
      <c r="H94" s="20">
        <f t="shared" ca="1" si="10"/>
        <v>0.37980804550584069</v>
      </c>
      <c r="I94" s="19">
        <f t="shared" ca="1" si="11"/>
        <v>6.4742091575096888E-2</v>
      </c>
      <c r="J94" s="19">
        <f t="shared" ca="1" si="12"/>
        <v>-7.7908424903114226E-5</v>
      </c>
      <c r="K94" s="19">
        <f t="shared" ca="1" si="13"/>
        <v>7.7908424903114226E-5</v>
      </c>
      <c r="L94" s="141">
        <f t="shared" ca="1" si="14"/>
        <v>1.2019195449415956E-3</v>
      </c>
    </row>
    <row r="95" spans="1:12" x14ac:dyDescent="0.2">
      <c r="A95" s="17">
        <f>'FULL PMU'!M93</f>
        <v>4</v>
      </c>
      <c r="B95" s="37">
        <f>'FULL PMU'!P93</f>
        <v>3</v>
      </c>
      <c r="C95" s="37">
        <f>'FULL PMU'!R93</f>
        <v>8</v>
      </c>
      <c r="D95" s="37">
        <f>'FULL PMU'!V93</f>
        <v>0.01</v>
      </c>
      <c r="E95" s="37">
        <f>'FULL PMU'!X93</f>
        <v>1</v>
      </c>
      <c r="F95" s="9">
        <f t="shared" si="15"/>
        <v>1.1666666666666668E-5</v>
      </c>
      <c r="G95" s="18">
        <f>'FULL PMU'!F93</f>
        <v>3.5000000000000001E-3</v>
      </c>
      <c r="H95" s="20">
        <f t="shared" ca="1" si="10"/>
        <v>0.4640750006491895</v>
      </c>
      <c r="I95" s="19">
        <f t="shared" ca="1" si="11"/>
        <v>3.4987426250227215E-3</v>
      </c>
      <c r="J95" s="19">
        <f t="shared" ca="1" si="12"/>
        <v>-1.2573749772785622E-6</v>
      </c>
      <c r="K95" s="19">
        <f t="shared" ca="1" si="13"/>
        <v>1.2573749772785622E-6</v>
      </c>
      <c r="L95" s="141">
        <f t="shared" ca="1" si="14"/>
        <v>3.5924999350816063E-4</v>
      </c>
    </row>
    <row r="96" spans="1:12" x14ac:dyDescent="0.2">
      <c r="A96" s="17">
        <f>'FULL PMU'!M94</f>
        <v>4</v>
      </c>
      <c r="B96" s="37">
        <f>'FULL PMU'!P94</f>
        <v>5</v>
      </c>
      <c r="C96" s="37">
        <f>'FULL PMU'!R94</f>
        <v>8</v>
      </c>
      <c r="D96" s="37">
        <f>'FULL PMU'!V94</f>
        <v>0.01</v>
      </c>
      <c r="E96" s="37">
        <f>'FULL PMU'!X94</f>
        <v>1</v>
      </c>
      <c r="F96" s="9">
        <f t="shared" si="15"/>
        <v>1.4000000000000001E-4</v>
      </c>
      <c r="G96" s="18">
        <f>'FULL PMU'!F94</f>
        <v>-4.2000000000000003E-2</v>
      </c>
      <c r="H96" s="20">
        <f t="shared" ca="1" si="10"/>
        <v>0.82946318183129708</v>
      </c>
      <c r="I96" s="19">
        <f t="shared" ca="1" si="11"/>
        <v>-4.2138374536369143E-2</v>
      </c>
      <c r="J96" s="19">
        <f t="shared" ca="1" si="12"/>
        <v>-1.3837453636914021E-4</v>
      </c>
      <c r="K96" s="19">
        <f t="shared" ca="1" si="13"/>
        <v>1.3837453636914021E-4</v>
      </c>
      <c r="L96" s="141">
        <f t="shared" ca="1" si="14"/>
        <v>3.294631818312862E-3</v>
      </c>
    </row>
    <row r="97" spans="1:12" x14ac:dyDescent="0.2">
      <c r="A97" s="17">
        <f>'FULL PMU'!M95</f>
        <v>4</v>
      </c>
      <c r="B97" s="37">
        <f>'FULL PMU'!P95</f>
        <v>7</v>
      </c>
      <c r="C97" s="37">
        <f>'FULL PMU'!R95</f>
        <v>8</v>
      </c>
      <c r="D97" s="37">
        <f>'FULL PMU'!V95</f>
        <v>0.01</v>
      </c>
      <c r="E97" s="37">
        <f>'FULL PMU'!X95</f>
        <v>1</v>
      </c>
      <c r="F97" s="9">
        <f t="shared" si="15"/>
        <v>1.494E-4</v>
      </c>
      <c r="G97" s="18">
        <f>'FULL PMU'!F95</f>
        <v>4.4819999999999999E-2</v>
      </c>
      <c r="H97" s="20">
        <f t="shared" ca="1" si="10"/>
        <v>4.1974408342382863E-2</v>
      </c>
      <c r="I97" s="19">
        <f t="shared" ca="1" si="11"/>
        <v>4.4614712929819056E-2</v>
      </c>
      <c r="J97" s="19">
        <f t="shared" ca="1" si="12"/>
        <v>-2.0528707018094283E-4</v>
      </c>
      <c r="K97" s="19">
        <f t="shared" ca="1" si="13"/>
        <v>2.0528707018094283E-4</v>
      </c>
      <c r="L97" s="141">
        <f t="shared" ca="1" si="14"/>
        <v>4.5802559165761458E-3</v>
      </c>
    </row>
    <row r="98" spans="1:12" x14ac:dyDescent="0.2">
      <c r="A98" s="17">
        <f>'FULL PMU'!M96</f>
        <v>4</v>
      </c>
      <c r="B98" s="37">
        <f>'FULL PMU'!P96</f>
        <v>9</v>
      </c>
      <c r="C98" s="37">
        <f>'FULL PMU'!R96</f>
        <v>8</v>
      </c>
      <c r="D98" s="37">
        <f>'FULL PMU'!V96</f>
        <v>0.01</v>
      </c>
      <c r="E98" s="37">
        <f>'FULL PMU'!X96</f>
        <v>1</v>
      </c>
      <c r="F98" s="9">
        <f t="shared" si="15"/>
        <v>8.2266666666666683E-5</v>
      </c>
      <c r="G98" s="18">
        <f>'FULL PMU'!F96</f>
        <v>-2.4680000000000001E-2</v>
      </c>
      <c r="H98" s="20">
        <f t="shared" ca="1" si="10"/>
        <v>0.13322812863445266</v>
      </c>
      <c r="I98" s="19">
        <f t="shared" ca="1" si="11"/>
        <v>-2.4589480702146983E-2</v>
      </c>
      <c r="J98" s="19">
        <f t="shared" ca="1" si="12"/>
        <v>9.0519297853017266E-5</v>
      </c>
      <c r="K98" s="19">
        <f t="shared" ca="1" si="13"/>
        <v>9.0519297853017266E-5</v>
      </c>
      <c r="L98" s="141">
        <f t="shared" ca="1" si="14"/>
        <v>3.6677187136554806E-3</v>
      </c>
    </row>
    <row r="99" spans="1:12" x14ac:dyDescent="0.2">
      <c r="A99" s="17">
        <f>'FULL PMU'!M97</f>
        <v>5</v>
      </c>
      <c r="B99" s="37">
        <f>'FULL PMU'!P97</f>
        <v>1</v>
      </c>
      <c r="C99" s="37">
        <f>'FULL PMU'!R97</f>
        <v>8</v>
      </c>
      <c r="D99" s="37">
        <f>'FULL PMU'!V97</f>
        <v>0.01</v>
      </c>
      <c r="E99" s="37">
        <f>'FULL PMU'!X97</f>
        <v>1</v>
      </c>
      <c r="F99" s="9">
        <f t="shared" si="15"/>
        <v>2.8386666666666666E-4</v>
      </c>
      <c r="G99" s="18">
        <f>'FULL PMU'!F97</f>
        <v>8.516E-2</v>
      </c>
      <c r="H99" s="20">
        <f t="shared" ca="1" si="10"/>
        <v>0.67510850957211355</v>
      </c>
      <c r="I99" s="19">
        <f t="shared" ca="1" si="11"/>
        <v>8.5309122406751592E-2</v>
      </c>
      <c r="J99" s="19">
        <f t="shared" ca="1" si="12"/>
        <v>1.4912240675159227E-4</v>
      </c>
      <c r="K99" s="19">
        <f t="shared" ca="1" si="13"/>
        <v>1.4912240675159227E-4</v>
      </c>
      <c r="L99" s="141">
        <f t="shared" ca="1" si="14"/>
        <v>1.751085095720905E-3</v>
      </c>
    </row>
    <row r="100" spans="1:12" x14ac:dyDescent="0.2">
      <c r="A100" s="17">
        <f>'FULL PMU'!M98</f>
        <v>5</v>
      </c>
      <c r="B100" s="37">
        <f>'FULL PMU'!P98</f>
        <v>2</v>
      </c>
      <c r="C100" s="37">
        <f>'FULL PMU'!R98</f>
        <v>8</v>
      </c>
      <c r="D100" s="37">
        <f>'FULL PMU'!V98</f>
        <v>0.01</v>
      </c>
      <c r="E100" s="37">
        <f>'FULL PMU'!X98</f>
        <v>1</v>
      </c>
      <c r="F100" s="9">
        <f t="shared" si="15"/>
        <v>2.6166666666666667E-4</v>
      </c>
      <c r="G100" s="18">
        <f>'FULL PMU'!F98</f>
        <v>7.85E-2</v>
      </c>
      <c r="H100" s="20">
        <f t="shared" ca="1" si="10"/>
        <v>4.7257342489377185E-2</v>
      </c>
      <c r="I100" s="19">
        <f t="shared" ca="1" si="11"/>
        <v>7.8144597013854164E-2</v>
      </c>
      <c r="J100" s="19">
        <f t="shared" ca="1" si="12"/>
        <v>-3.5540298614583632E-4</v>
      </c>
      <c r="K100" s="19">
        <f t="shared" ca="1" si="13"/>
        <v>3.5540298614583632E-4</v>
      </c>
      <c r="L100" s="141">
        <f t="shared" ca="1" si="14"/>
        <v>4.5274265751061955E-3</v>
      </c>
    </row>
    <row r="101" spans="1:12" x14ac:dyDescent="0.2">
      <c r="A101" s="17">
        <f>'FULL PMU'!M99</f>
        <v>5</v>
      </c>
      <c r="B101" s="37">
        <f>'FULL PMU'!P99</f>
        <v>4</v>
      </c>
      <c r="C101" s="37">
        <f>'FULL PMU'!R99</f>
        <v>8</v>
      </c>
      <c r="D101" s="37">
        <f>'FULL PMU'!V99</f>
        <v>0.01</v>
      </c>
      <c r="E101" s="37">
        <f>'FULL PMU'!X99</f>
        <v>1</v>
      </c>
      <c r="F101" s="9">
        <f t="shared" si="15"/>
        <v>1.4000000000000001E-4</v>
      </c>
      <c r="G101" s="18">
        <f>'FULL PMU'!F99</f>
        <v>4.2000000000000003E-2</v>
      </c>
      <c r="H101" s="20">
        <f t="shared" ca="1" si="10"/>
        <v>0.93428618728044066</v>
      </c>
      <c r="I101" s="19">
        <f t="shared" ca="1" si="11"/>
        <v>4.2182400198657787E-2</v>
      </c>
      <c r="J101" s="19">
        <f t="shared" ca="1" si="12"/>
        <v>1.824001986577839E-4</v>
      </c>
      <c r="K101" s="19">
        <f t="shared" ca="1" si="13"/>
        <v>1.824001986577839E-4</v>
      </c>
      <c r="L101" s="141">
        <f t="shared" ca="1" si="14"/>
        <v>4.3428618728043782E-3</v>
      </c>
    </row>
    <row r="102" spans="1:12" x14ac:dyDescent="0.2">
      <c r="A102" s="17">
        <f>'FULL PMU'!M100</f>
        <v>5</v>
      </c>
      <c r="B102" s="37">
        <f>'FULL PMU'!P100</f>
        <v>6</v>
      </c>
      <c r="C102" s="37">
        <f>'FULL PMU'!R100</f>
        <v>8</v>
      </c>
      <c r="D102" s="37">
        <f>'FULL PMU'!V100</f>
        <v>0.01</v>
      </c>
      <c r="E102" s="37">
        <f>'FULL PMU'!X100</f>
        <v>1</v>
      </c>
      <c r="F102" s="9">
        <f t="shared" si="15"/>
        <v>6.3023333333333327E-4</v>
      </c>
      <c r="G102" s="18">
        <f>'FULL PMU'!F100</f>
        <v>-0.18906999999999999</v>
      </c>
      <c r="H102" s="20">
        <f t="shared" ca="1" si="10"/>
        <v>0.20757710606383262</v>
      </c>
      <c r="I102" s="19">
        <f t="shared" ca="1" si="11"/>
        <v>-0.18851711603443486</v>
      </c>
      <c r="J102" s="19">
        <f t="shared" ca="1" si="12"/>
        <v>5.5288396556513186E-4</v>
      </c>
      <c r="K102" s="19">
        <f t="shared" ca="1" si="13"/>
        <v>5.5288396556513186E-4</v>
      </c>
      <c r="L102" s="141">
        <f t="shared" ca="1" si="14"/>
        <v>2.9242289393617807E-3</v>
      </c>
    </row>
    <row r="103" spans="1:12" x14ac:dyDescent="0.2">
      <c r="A103" s="17">
        <f>'FULL PMU'!M101</f>
        <v>6</v>
      </c>
      <c r="B103" s="37">
        <f>'FULL PMU'!P101</f>
        <v>5</v>
      </c>
      <c r="C103" s="37">
        <f>'FULL PMU'!R101</f>
        <v>8</v>
      </c>
      <c r="D103" s="37">
        <f>'FULL PMU'!V101</f>
        <v>0.01</v>
      </c>
      <c r="E103" s="37">
        <f>'FULL PMU'!X101</f>
        <v>1</v>
      </c>
      <c r="F103" s="9">
        <f t="shared" si="15"/>
        <v>5.8739999999999997E-4</v>
      </c>
      <c r="G103" s="18">
        <f>'FULL PMU'!F101</f>
        <v>0.17621999999999999</v>
      </c>
      <c r="H103" s="20">
        <f t="shared" ca="1" si="10"/>
        <v>0.66387852000978453</v>
      </c>
      <c r="I103" s="19">
        <f t="shared" ca="1" si="11"/>
        <v>0.17650878672796122</v>
      </c>
      <c r="J103" s="19">
        <f t="shared" ca="1" si="12"/>
        <v>2.8878672796123217E-4</v>
      </c>
      <c r="K103" s="19">
        <f t="shared" ca="1" si="13"/>
        <v>2.8878672796123217E-4</v>
      </c>
      <c r="L103" s="141">
        <f t="shared" ca="1" si="14"/>
        <v>1.638785200097788E-3</v>
      </c>
    </row>
    <row r="104" spans="1:12" x14ac:dyDescent="0.2">
      <c r="A104" s="17">
        <f>'FULL PMU'!M102</f>
        <v>6</v>
      </c>
      <c r="B104" s="37">
        <f>'FULL PMU'!P102</f>
        <v>11</v>
      </c>
      <c r="C104" s="37">
        <f>'FULL PMU'!R102</f>
        <v>8</v>
      </c>
      <c r="D104" s="37">
        <f>'FULL PMU'!V102</f>
        <v>0.01</v>
      </c>
      <c r="E104" s="37">
        <f>'FULL PMU'!X102</f>
        <v>1</v>
      </c>
      <c r="F104" s="9">
        <f t="shared" si="15"/>
        <v>1.6240000000000002E-4</v>
      </c>
      <c r="G104" s="18">
        <f>'FULL PMU'!F102</f>
        <v>-4.8719999999999999E-2</v>
      </c>
      <c r="H104" s="20">
        <f t="shared" ca="1" si="10"/>
        <v>0.26052060778329289</v>
      </c>
      <c r="I104" s="19">
        <f t="shared" ca="1" si="11"/>
        <v>-4.8603325640112015E-2</v>
      </c>
      <c r="J104" s="19">
        <f t="shared" ca="1" si="12"/>
        <v>1.1667435988798464E-4</v>
      </c>
      <c r="K104" s="19">
        <f t="shared" ca="1" si="13"/>
        <v>1.1667435988798464E-4</v>
      </c>
      <c r="L104" s="141">
        <f t="shared" ca="1" si="14"/>
        <v>2.3947939221671721E-3</v>
      </c>
    </row>
    <row r="105" spans="1:12" x14ac:dyDescent="0.2">
      <c r="A105" s="17">
        <f>'FULL PMU'!M103</f>
        <v>6</v>
      </c>
      <c r="B105" s="37">
        <f>'FULL PMU'!P103</f>
        <v>12</v>
      </c>
      <c r="C105" s="37">
        <f>'FULL PMU'!R103</f>
        <v>8</v>
      </c>
      <c r="D105" s="37">
        <f>'FULL PMU'!V103</f>
        <v>0.01</v>
      </c>
      <c r="E105" s="37">
        <f>'FULL PMU'!X103</f>
        <v>1</v>
      </c>
      <c r="F105" s="9">
        <f t="shared" si="15"/>
        <v>1.3713333333333335E-4</v>
      </c>
      <c r="G105" s="18">
        <f>'FULL PMU'!F103</f>
        <v>-4.1140000000000003E-2</v>
      </c>
      <c r="H105" s="20">
        <f t="shared" ca="1" si="10"/>
        <v>0.56230804613205598</v>
      </c>
      <c r="I105" s="19">
        <f t="shared" ca="1" si="11"/>
        <v>-4.1165633530178727E-2</v>
      </c>
      <c r="J105" s="19">
        <f t="shared" ca="1" si="12"/>
        <v>-2.563353017872444E-5</v>
      </c>
      <c r="K105" s="19">
        <f t="shared" ca="1" si="13"/>
        <v>2.563353017872444E-5</v>
      </c>
      <c r="L105" s="141">
        <f t="shared" ca="1" si="14"/>
        <v>6.2308046132047729E-4</v>
      </c>
    </row>
    <row r="106" spans="1:12" x14ac:dyDescent="0.2">
      <c r="A106" s="17">
        <f>'FULL PMU'!M104</f>
        <v>6</v>
      </c>
      <c r="B106" s="37">
        <f>'FULL PMU'!P104</f>
        <v>13</v>
      </c>
      <c r="C106" s="37">
        <f>'FULL PMU'!R104</f>
        <v>8</v>
      </c>
      <c r="D106" s="37">
        <f>'FULL PMU'!V104</f>
        <v>0.01</v>
      </c>
      <c r="E106" s="37">
        <f>'FULL PMU'!X104</f>
        <v>1</v>
      </c>
      <c r="F106" s="9">
        <f t="shared" si="15"/>
        <v>3.6186666666666672E-4</v>
      </c>
      <c r="G106" s="18">
        <f>'FULL PMU'!F104</f>
        <v>-0.10856</v>
      </c>
      <c r="H106" s="20">
        <f t="shared" ca="1" si="10"/>
        <v>0.57699787369689748</v>
      </c>
      <c r="I106" s="19">
        <f t="shared" ca="1" si="11"/>
        <v>-0.10864358889168534</v>
      </c>
      <c r="J106" s="19">
        <f t="shared" ca="1" si="12"/>
        <v>-8.3588891685332234E-5</v>
      </c>
      <c r="K106" s="19">
        <f t="shared" ca="1" si="13"/>
        <v>8.3588891685332234E-5</v>
      </c>
      <c r="L106" s="141">
        <f t="shared" ca="1" si="14"/>
        <v>7.6997873696879355E-4</v>
      </c>
    </row>
    <row r="107" spans="1:12" x14ac:dyDescent="0.2">
      <c r="A107" s="17">
        <f>'FULL PMU'!M105</f>
        <v>7</v>
      </c>
      <c r="B107" s="37">
        <f>'FULL PMU'!P105</f>
        <v>4</v>
      </c>
      <c r="C107" s="37">
        <f>'FULL PMU'!R105</f>
        <v>8</v>
      </c>
      <c r="D107" s="37">
        <f>'FULL PMU'!V105</f>
        <v>0.01</v>
      </c>
      <c r="E107" s="37">
        <f>'FULL PMU'!X105</f>
        <v>1</v>
      </c>
      <c r="F107" s="9">
        <f t="shared" si="15"/>
        <v>1.461E-4</v>
      </c>
      <c r="G107" s="18">
        <f>'FULL PMU'!F105</f>
        <v>-4.3830000000000001E-2</v>
      </c>
      <c r="H107" s="20">
        <f t="shared" ca="1" si="10"/>
        <v>0.88538781284933599</v>
      </c>
      <c r="I107" s="19">
        <f t="shared" ca="1" si="11"/>
        <v>-4.3998915478371863E-2</v>
      </c>
      <c r="J107" s="19">
        <f t="shared" ca="1" si="12"/>
        <v>-1.689154783718616E-4</v>
      </c>
      <c r="K107" s="19">
        <f t="shared" ca="1" si="13"/>
        <v>1.689154783718616E-4</v>
      </c>
      <c r="L107" s="141">
        <f t="shared" ca="1" si="14"/>
        <v>3.8538781284933061E-3</v>
      </c>
    </row>
    <row r="108" spans="1:12" x14ac:dyDescent="0.2">
      <c r="A108" s="17">
        <f>'FULL PMU'!M106</f>
        <v>7</v>
      </c>
      <c r="B108" s="37">
        <f>'FULL PMU'!P106</f>
        <v>8</v>
      </c>
      <c r="C108" s="37">
        <f>'FULL PMU'!R106</f>
        <v>8</v>
      </c>
      <c r="D108" s="37">
        <f>'FULL PMU'!V106</f>
        <v>0.01</v>
      </c>
      <c r="E108" s="37">
        <f>'FULL PMU'!X106</f>
        <v>1</v>
      </c>
      <c r="F108" s="9">
        <f t="shared" si="15"/>
        <v>5.1550000000000001E-4</v>
      </c>
      <c r="G108" s="18">
        <f>'FULL PMU'!F106</f>
        <v>0.15465000000000001</v>
      </c>
      <c r="H108" s="20">
        <f t="shared" ca="1" si="10"/>
        <v>0.49118093985395739</v>
      </c>
      <c r="I108" s="19">
        <f t="shared" ca="1" si="11"/>
        <v>0.15463636132348416</v>
      </c>
      <c r="J108" s="19">
        <f t="shared" ca="1" si="12"/>
        <v>-1.3638676515853598E-5</v>
      </c>
      <c r="K108" s="19">
        <f t="shared" ca="1" si="13"/>
        <v>1.3638676515853598E-5</v>
      </c>
      <c r="L108" s="141">
        <f t="shared" ca="1" si="14"/>
        <v>8.8190601460417706E-5</v>
      </c>
    </row>
    <row r="109" spans="1:12" x14ac:dyDescent="0.2">
      <c r="A109" s="17">
        <f>'FULL PMU'!M107</f>
        <v>7</v>
      </c>
      <c r="B109" s="37">
        <f>'FULL PMU'!P107</f>
        <v>9</v>
      </c>
      <c r="C109" s="37">
        <f>'FULL PMU'!R107</f>
        <v>8</v>
      </c>
      <c r="D109" s="37">
        <f>'FULL PMU'!V107</f>
        <v>0.01</v>
      </c>
      <c r="E109" s="37">
        <f>'FULL PMU'!X107</f>
        <v>1</v>
      </c>
      <c r="F109" s="9">
        <f t="shared" si="15"/>
        <v>3.925666666666667E-4</v>
      </c>
      <c r="G109" s="18">
        <f>'FULL PMU'!F107</f>
        <v>-0.11777</v>
      </c>
      <c r="H109" s="20">
        <f t="shared" ca="1" si="10"/>
        <v>0.93933241892944774</v>
      </c>
      <c r="I109" s="19">
        <f t="shared" ca="1" si="11"/>
        <v>-0.11828740178977321</v>
      </c>
      <c r="J109" s="19">
        <f t="shared" ca="1" si="12"/>
        <v>-5.1740178977320583E-4</v>
      </c>
      <c r="K109" s="19">
        <f t="shared" ca="1" si="13"/>
        <v>5.1740178977320583E-4</v>
      </c>
      <c r="L109" s="141">
        <f t="shared" ca="1" si="14"/>
        <v>4.3933241892944366E-3</v>
      </c>
    </row>
    <row r="110" spans="1:12" x14ac:dyDescent="0.2">
      <c r="A110" s="17">
        <f>'FULL PMU'!M108</f>
        <v>8</v>
      </c>
      <c r="B110" s="37">
        <f>'FULL PMU'!P108</f>
        <v>7</v>
      </c>
      <c r="C110" s="37">
        <f>'FULL PMU'!R108</f>
        <v>8</v>
      </c>
      <c r="D110" s="37">
        <f>'FULL PMU'!V108</f>
        <v>0.01</v>
      </c>
      <c r="E110" s="37">
        <f>'FULL PMU'!X108</f>
        <v>1</v>
      </c>
      <c r="F110" s="9">
        <f t="shared" si="15"/>
        <v>5.1550000000000001E-4</v>
      </c>
      <c r="G110" s="18">
        <f>'FULL PMU'!F108</f>
        <v>-0.15465000000000001</v>
      </c>
      <c r="H110" s="20">
        <f t="shared" ca="1" si="10"/>
        <v>0.10314839077281968</v>
      </c>
      <c r="I110" s="19">
        <f t="shared" ca="1" si="11"/>
        <v>-0.15403626898633019</v>
      </c>
      <c r="J110" s="19">
        <f t="shared" ca="1" si="12"/>
        <v>6.1373101366982152E-4</v>
      </c>
      <c r="K110" s="19">
        <f t="shared" ca="1" si="13"/>
        <v>6.1373101366982152E-4</v>
      </c>
      <c r="L110" s="141">
        <f t="shared" ca="1" si="14"/>
        <v>3.9685160922717198E-3</v>
      </c>
    </row>
    <row r="111" spans="1:12" x14ac:dyDescent="0.2">
      <c r="A111" s="17">
        <f>'FULL PMU'!M109</f>
        <v>9</v>
      </c>
      <c r="B111" s="37">
        <f>'FULL PMU'!P109</f>
        <v>4</v>
      </c>
      <c r="C111" s="37">
        <f>'FULL PMU'!R109</f>
        <v>8</v>
      </c>
      <c r="D111" s="37">
        <f>'FULL PMU'!V109</f>
        <v>0.01</v>
      </c>
      <c r="E111" s="37">
        <f>'FULL PMU'!X109</f>
        <v>1</v>
      </c>
      <c r="F111" s="9">
        <f t="shared" si="15"/>
        <v>7.9733333333333338E-5</v>
      </c>
      <c r="G111" s="18">
        <f>'FULL PMU'!F109</f>
        <v>2.392E-2</v>
      </c>
      <c r="H111" s="20">
        <f t="shared" ca="1" si="10"/>
        <v>0.75704705806400829</v>
      </c>
      <c r="I111" s="19">
        <f t="shared" ca="1" si="11"/>
        <v>2.3981485656288909E-2</v>
      </c>
      <c r="J111" s="19">
        <f t="shared" ca="1" si="12"/>
        <v>6.1485656288908647E-5</v>
      </c>
      <c r="K111" s="19">
        <f t="shared" ca="1" si="13"/>
        <v>6.1485656288908647E-5</v>
      </c>
      <c r="L111" s="141">
        <f t="shared" ca="1" si="14"/>
        <v>2.5704705806399936E-3</v>
      </c>
    </row>
    <row r="112" spans="1:12" x14ac:dyDescent="0.2">
      <c r="A112" s="17">
        <f>'FULL PMU'!M110</f>
        <v>9</v>
      </c>
      <c r="B112" s="37">
        <f>'FULL PMU'!P110</f>
        <v>7</v>
      </c>
      <c r="C112" s="37">
        <f>'FULL PMU'!R110</f>
        <v>8</v>
      </c>
      <c r="D112" s="37">
        <f>'FULL PMU'!V110</f>
        <v>0.01</v>
      </c>
      <c r="E112" s="37">
        <f>'FULL PMU'!X110</f>
        <v>1</v>
      </c>
      <c r="F112" s="9">
        <f t="shared" si="15"/>
        <v>3.925666666666667E-4</v>
      </c>
      <c r="G112" s="18">
        <f>'FULL PMU'!F110</f>
        <v>0.11777</v>
      </c>
      <c r="H112" s="20">
        <f t="shared" ca="1" si="10"/>
        <v>0.36578466540281929</v>
      </c>
      <c r="I112" s="19">
        <f t="shared" ca="1" si="11"/>
        <v>0.11761193460044489</v>
      </c>
      <c r="J112" s="19">
        <f t="shared" ca="1" si="12"/>
        <v>-1.5806539955511012E-4</v>
      </c>
      <c r="K112" s="19">
        <f t="shared" ca="1" si="13"/>
        <v>1.5806539955511012E-4</v>
      </c>
      <c r="L112" s="141">
        <f t="shared" ca="1" si="14"/>
        <v>1.3421533459718955E-3</v>
      </c>
    </row>
    <row r="113" spans="1:12" x14ac:dyDescent="0.2">
      <c r="A113" s="17">
        <f>'FULL PMU'!M111</f>
        <v>9</v>
      </c>
      <c r="B113" s="37">
        <f>'FULL PMU'!P111</f>
        <v>10</v>
      </c>
      <c r="C113" s="37">
        <f>'FULL PMU'!R111</f>
        <v>8</v>
      </c>
      <c r="D113" s="37">
        <f>'FULL PMU'!V111</f>
        <v>0.01</v>
      </c>
      <c r="E113" s="37">
        <f>'FULL PMU'!X111</f>
        <v>1</v>
      </c>
      <c r="F113" s="9">
        <f t="shared" si="15"/>
        <v>1.7310000000000001E-4</v>
      </c>
      <c r="G113" s="18">
        <f>'FULL PMU'!F111</f>
        <v>-5.1929999999999997E-2</v>
      </c>
      <c r="H113" s="20">
        <f t="shared" ca="1" si="10"/>
        <v>0.11315923573667364</v>
      </c>
      <c r="I113" s="19">
        <f t="shared" ca="1" si="11"/>
        <v>-5.1729113591118051E-2</v>
      </c>
      <c r="J113" s="19">
        <f t="shared" ca="1" si="12"/>
        <v>2.0088640888194648E-4</v>
      </c>
      <c r="K113" s="19">
        <f t="shared" ca="1" si="13"/>
        <v>2.0088640888194648E-4</v>
      </c>
      <c r="L113" s="141">
        <f t="shared" ca="1" si="14"/>
        <v>3.868407642633285E-3</v>
      </c>
    </row>
    <row r="114" spans="1:12" x14ac:dyDescent="0.2">
      <c r="A114" s="17">
        <f>'FULL PMU'!M112</f>
        <v>9</v>
      </c>
      <c r="B114" s="37">
        <f>'FULL PMU'!P112</f>
        <v>14</v>
      </c>
      <c r="C114" s="37">
        <f>'FULL PMU'!R112</f>
        <v>8</v>
      </c>
      <c r="D114" s="37">
        <f>'FULL PMU'!V112</f>
        <v>0.01</v>
      </c>
      <c r="E114" s="37">
        <f>'FULL PMU'!X112</f>
        <v>1</v>
      </c>
      <c r="F114" s="9">
        <f t="shared" ref="F114:F139" si="16">D114*ABS(G114)/3</f>
        <v>1.8256666666666667E-4</v>
      </c>
      <c r="G114" s="18">
        <f>'FULL PMU'!F112</f>
        <v>-5.4769999999999999E-2</v>
      </c>
      <c r="H114" s="20">
        <f t="shared" ca="1" si="10"/>
        <v>0.88958557680479355</v>
      </c>
      <c r="I114" s="19">
        <f t="shared" ca="1" si="11"/>
        <v>-5.4983376020415975E-2</v>
      </c>
      <c r="J114" s="19">
        <f t="shared" ca="1" si="12"/>
        <v>-2.133760204159757E-4</v>
      </c>
      <c r="K114" s="19">
        <f t="shared" ca="1" si="13"/>
        <v>2.133760204159757E-4</v>
      </c>
      <c r="L114" s="141">
        <f t="shared" ca="1" si="14"/>
        <v>3.8958557680477579E-3</v>
      </c>
    </row>
    <row r="115" spans="1:12" x14ac:dyDescent="0.2">
      <c r="A115" s="17">
        <f>'FULL PMU'!M113</f>
        <v>10</v>
      </c>
      <c r="B115" s="37">
        <f>'FULL PMU'!P113</f>
        <v>9</v>
      </c>
      <c r="C115" s="37">
        <f>'FULL PMU'!R113</f>
        <v>8</v>
      </c>
      <c r="D115" s="37">
        <f>'FULL PMU'!V113</f>
        <v>0.01</v>
      </c>
      <c r="E115" s="37">
        <f>'FULL PMU'!X113</f>
        <v>1</v>
      </c>
      <c r="F115" s="9">
        <f t="shared" si="16"/>
        <v>1.7310000000000001E-4</v>
      </c>
      <c r="G115" s="18">
        <f>'FULL PMU'!F113</f>
        <v>5.1929999999999997E-2</v>
      </c>
      <c r="H115" s="20">
        <f t="shared" ca="1" si="10"/>
        <v>0.81760217526402357</v>
      </c>
      <c r="I115" s="19">
        <f t="shared" ca="1" si="11"/>
        <v>5.2094930809614602E-2</v>
      </c>
      <c r="J115" s="19">
        <f t="shared" ca="1" si="12"/>
        <v>1.6493080961460516E-4</v>
      </c>
      <c r="K115" s="19">
        <f t="shared" ca="1" si="13"/>
        <v>1.6493080961460516E-4</v>
      </c>
      <c r="L115" s="141">
        <f t="shared" ca="1" si="14"/>
        <v>3.1760217526401917E-3</v>
      </c>
    </row>
    <row r="116" spans="1:12" x14ac:dyDescent="0.2">
      <c r="A116" s="17">
        <f>'FULL PMU'!M114</f>
        <v>10</v>
      </c>
      <c r="B116" s="37">
        <f>'FULL PMU'!P114</f>
        <v>11</v>
      </c>
      <c r="C116" s="37">
        <f>'FULL PMU'!R114</f>
        <v>8</v>
      </c>
      <c r="D116" s="37">
        <f>'FULL PMU'!V114</f>
        <v>0.01</v>
      </c>
      <c r="E116" s="37">
        <f>'FULL PMU'!X114</f>
        <v>1</v>
      </c>
      <c r="F116" s="9">
        <f t="shared" si="16"/>
        <v>8.1833333333333335E-5</v>
      </c>
      <c r="G116" s="18">
        <f>'FULL PMU'!F114</f>
        <v>2.4549999999999999E-2</v>
      </c>
      <c r="H116" s="20">
        <f t="shared" ca="1" si="10"/>
        <v>0.33462853993415598</v>
      </c>
      <c r="I116" s="19">
        <f t="shared" ca="1" si="11"/>
        <v>2.4509401306553835E-2</v>
      </c>
      <c r="J116" s="19">
        <f t="shared" ca="1" si="12"/>
        <v>-4.0598693446164402E-5</v>
      </c>
      <c r="K116" s="19">
        <f t="shared" ca="1" si="13"/>
        <v>4.0598693446164402E-5</v>
      </c>
      <c r="L116" s="141">
        <f t="shared" ca="1" si="14"/>
        <v>1.6537146006584279E-3</v>
      </c>
    </row>
    <row r="117" spans="1:12" x14ac:dyDescent="0.2">
      <c r="A117" s="17">
        <f>'FULL PMU'!M115</f>
        <v>11</v>
      </c>
      <c r="B117" s="37">
        <f>'FULL PMU'!P115</f>
        <v>6</v>
      </c>
      <c r="C117" s="37">
        <f>'FULL PMU'!R115</f>
        <v>8</v>
      </c>
      <c r="D117" s="37">
        <f>'FULL PMU'!V115</f>
        <v>0.01</v>
      </c>
      <c r="E117" s="37">
        <f>'FULL PMU'!X115</f>
        <v>1</v>
      </c>
      <c r="F117" s="9">
        <f t="shared" si="16"/>
        <v>1.6240000000000002E-4</v>
      </c>
      <c r="G117" s="18">
        <f>'FULL PMU'!F115</f>
        <v>4.8719999999999999E-2</v>
      </c>
      <c r="H117" s="20">
        <f t="shared" ca="1" si="10"/>
        <v>0.54807741161447843</v>
      </c>
      <c r="I117" s="19">
        <f t="shared" ca="1" si="11"/>
        <v>4.8743423314938576E-2</v>
      </c>
      <c r="J117" s="19">
        <f t="shared" ca="1" si="12"/>
        <v>2.34233149385768E-5</v>
      </c>
      <c r="K117" s="19">
        <f t="shared" ca="1" si="13"/>
        <v>2.34233149385768E-5</v>
      </c>
      <c r="L117" s="141">
        <f t="shared" ca="1" si="14"/>
        <v>4.8077411614484402E-4</v>
      </c>
    </row>
    <row r="118" spans="1:12" x14ac:dyDescent="0.2">
      <c r="A118" s="17">
        <f>'FULL PMU'!M116</f>
        <v>11</v>
      </c>
      <c r="B118" s="37">
        <f>'FULL PMU'!P116</f>
        <v>10</v>
      </c>
      <c r="C118" s="37">
        <f>'FULL PMU'!R116</f>
        <v>8</v>
      </c>
      <c r="D118" s="37">
        <f>'FULL PMU'!V116</f>
        <v>0.01</v>
      </c>
      <c r="E118" s="37">
        <f>'FULL PMU'!X116</f>
        <v>1</v>
      </c>
      <c r="F118" s="9">
        <f t="shared" si="16"/>
        <v>8.1833333333333335E-5</v>
      </c>
      <c r="G118" s="18">
        <f>'FULL PMU'!F116</f>
        <v>-2.4549999999999999E-2</v>
      </c>
      <c r="H118" s="20">
        <f t="shared" ca="1" si="10"/>
        <v>0.57230810455619352</v>
      </c>
      <c r="I118" s="19">
        <f t="shared" ca="1" si="11"/>
        <v>-2.4567751639668543E-2</v>
      </c>
      <c r="J118" s="19">
        <f t="shared" ca="1" si="12"/>
        <v>-1.7751639668543706E-5</v>
      </c>
      <c r="K118" s="19">
        <f t="shared" ca="1" si="13"/>
        <v>1.7751639668543706E-5</v>
      </c>
      <c r="L118" s="141">
        <f t="shared" ca="1" si="14"/>
        <v>7.2308104556186178E-4</v>
      </c>
    </row>
    <row r="119" spans="1:12" x14ac:dyDescent="0.2">
      <c r="A119" s="17">
        <f>'FULL PMU'!M117</f>
        <v>12</v>
      </c>
      <c r="B119" s="37">
        <f>'FULL PMU'!P117</f>
        <v>6</v>
      </c>
      <c r="C119" s="37">
        <f>'FULL PMU'!R117</f>
        <v>8</v>
      </c>
      <c r="D119" s="37">
        <f>'FULL PMU'!V117</f>
        <v>0.01</v>
      </c>
      <c r="E119" s="37">
        <f>'FULL PMU'!X117</f>
        <v>1</v>
      </c>
      <c r="F119" s="9">
        <f t="shared" si="16"/>
        <v>1.3713333333333335E-4</v>
      </c>
      <c r="G119" s="18">
        <f>'FULL PMU'!F117</f>
        <v>4.1140000000000003E-2</v>
      </c>
      <c r="H119" s="20">
        <f t="shared" ca="1" si="10"/>
        <v>0.77310002644973808</v>
      </c>
      <c r="I119" s="19">
        <f t="shared" ca="1" si="11"/>
        <v>4.1252353350881427E-2</v>
      </c>
      <c r="J119" s="19">
        <f t="shared" ca="1" si="12"/>
        <v>1.1235335088142367E-4</v>
      </c>
      <c r="K119" s="19">
        <f t="shared" ca="1" si="13"/>
        <v>1.1235335088142367E-4</v>
      </c>
      <c r="L119" s="141">
        <f t="shared" ca="1" si="14"/>
        <v>2.7310002644974152E-3</v>
      </c>
    </row>
    <row r="120" spans="1:12" x14ac:dyDescent="0.2">
      <c r="A120" s="17">
        <f>'FULL PMU'!M118</f>
        <v>12</v>
      </c>
      <c r="B120" s="37">
        <f>'FULL PMU'!P118</f>
        <v>13</v>
      </c>
      <c r="C120" s="37">
        <f>'FULL PMU'!R118</f>
        <v>8</v>
      </c>
      <c r="D120" s="37">
        <f>'FULL PMU'!V118</f>
        <v>0.01</v>
      </c>
      <c r="E120" s="37">
        <f>'FULL PMU'!X118</f>
        <v>1</v>
      </c>
      <c r="F120" s="9">
        <f t="shared" si="16"/>
        <v>3.8166666666666668E-5</v>
      </c>
      <c r="G120" s="18">
        <f>'FULL PMU'!F118</f>
        <v>-1.145E-2</v>
      </c>
      <c r="H120" s="20">
        <f t="shared" ca="1" si="10"/>
        <v>0.83897670197692764</v>
      </c>
      <c r="I120" s="19">
        <f t="shared" ca="1" si="11"/>
        <v>-1.1488812832376356E-2</v>
      </c>
      <c r="J120" s="19">
        <f t="shared" ca="1" si="12"/>
        <v>-3.8812832376356257E-5</v>
      </c>
      <c r="K120" s="19">
        <f t="shared" ca="1" si="13"/>
        <v>3.8812832376356257E-5</v>
      </c>
      <c r="L120" s="141">
        <f t="shared" ca="1" si="14"/>
        <v>3.3897670197691053E-3</v>
      </c>
    </row>
    <row r="121" spans="1:12" x14ac:dyDescent="0.2">
      <c r="A121" s="17">
        <f>'FULL PMU'!M119</f>
        <v>13</v>
      </c>
      <c r="B121" s="37">
        <f>'FULL PMU'!P119</f>
        <v>6</v>
      </c>
      <c r="C121" s="37">
        <f>'FULL PMU'!R119</f>
        <v>8</v>
      </c>
      <c r="D121" s="37">
        <f>'FULL PMU'!V119</f>
        <v>0.01</v>
      </c>
      <c r="E121" s="37">
        <f>'FULL PMU'!X119</f>
        <v>1</v>
      </c>
      <c r="F121" s="9">
        <f t="shared" si="16"/>
        <v>3.6186666666666672E-4</v>
      </c>
      <c r="G121" s="18">
        <f>'FULL PMU'!F119</f>
        <v>0.10856</v>
      </c>
      <c r="H121" s="20">
        <f t="shared" ca="1" si="10"/>
        <v>0.47525638279844806</v>
      </c>
      <c r="I121" s="19">
        <f t="shared" ca="1" si="11"/>
        <v>0.10853313832916599</v>
      </c>
      <c r="J121" s="19">
        <f t="shared" ca="1" si="12"/>
        <v>-2.686167083401636E-5</v>
      </c>
      <c r="K121" s="19">
        <f t="shared" ca="1" si="13"/>
        <v>2.686167083401636E-5</v>
      </c>
      <c r="L121" s="141">
        <f t="shared" ca="1" si="14"/>
        <v>2.4743617201562599E-4</v>
      </c>
    </row>
    <row r="122" spans="1:12" x14ac:dyDescent="0.2">
      <c r="A122" s="17">
        <f>'FULL PMU'!M120</f>
        <v>13</v>
      </c>
      <c r="B122" s="37">
        <f>'FULL PMU'!P120</f>
        <v>12</v>
      </c>
      <c r="C122" s="37">
        <f>'FULL PMU'!R120</f>
        <v>8</v>
      </c>
      <c r="D122" s="37">
        <f>'FULL PMU'!V120</f>
        <v>0.01</v>
      </c>
      <c r="E122" s="37">
        <f>'FULL PMU'!X120</f>
        <v>1</v>
      </c>
      <c r="F122" s="9">
        <f t="shared" si="16"/>
        <v>3.8166666666666668E-5</v>
      </c>
      <c r="G122" s="18">
        <f>'FULL PMU'!F120</f>
        <v>1.145E-2</v>
      </c>
      <c r="H122" s="20">
        <f t="shared" ca="1" si="10"/>
        <v>0.22211699946226193</v>
      </c>
      <c r="I122" s="19">
        <f t="shared" ca="1" si="11"/>
        <v>1.141818239643843E-2</v>
      </c>
      <c r="J122" s="19">
        <f t="shared" ca="1" si="12"/>
        <v>-3.1817603561570471E-5</v>
      </c>
      <c r="K122" s="19">
        <f t="shared" ca="1" si="13"/>
        <v>3.1817603561570471E-5</v>
      </c>
      <c r="L122" s="141">
        <f t="shared" ca="1" si="14"/>
        <v>2.7788300053773335E-3</v>
      </c>
    </row>
    <row r="123" spans="1:12" x14ac:dyDescent="0.2">
      <c r="A123" s="17">
        <f>'FULL PMU'!M121</f>
        <v>13</v>
      </c>
      <c r="B123" s="37">
        <f>'FULL PMU'!P121</f>
        <v>14</v>
      </c>
      <c r="C123" s="37">
        <f>'FULL PMU'!R121</f>
        <v>8</v>
      </c>
      <c r="D123" s="37">
        <f>'FULL PMU'!V121</f>
        <v>0.01</v>
      </c>
      <c r="E123" s="37">
        <f>'FULL PMU'!X121</f>
        <v>1</v>
      </c>
      <c r="F123" s="9">
        <f t="shared" si="16"/>
        <v>9.3366666666666682E-5</v>
      </c>
      <c r="G123" s="18">
        <f>'FULL PMU'!F121</f>
        <v>-2.801E-2</v>
      </c>
      <c r="H123" s="20">
        <f t="shared" ca="1" si="10"/>
        <v>0.78686991944787077</v>
      </c>
      <c r="I123" s="19">
        <f t="shared" ca="1" si="11"/>
        <v>-2.8090352264437346E-2</v>
      </c>
      <c r="J123" s="19">
        <f t="shared" ca="1" si="12"/>
        <v>-8.0352264437345833E-5</v>
      </c>
      <c r="K123" s="19">
        <f t="shared" ca="1" si="13"/>
        <v>8.0352264437345833E-5</v>
      </c>
      <c r="L123" s="141">
        <f t="shared" ca="1" si="14"/>
        <v>2.8686991944786087E-3</v>
      </c>
    </row>
    <row r="124" spans="1:12" x14ac:dyDescent="0.2">
      <c r="A124" s="17">
        <f>'FULL PMU'!M122</f>
        <v>14</v>
      </c>
      <c r="B124" s="37">
        <f>'FULL PMU'!P122</f>
        <v>9</v>
      </c>
      <c r="C124" s="37">
        <f>'FULL PMU'!R122</f>
        <v>8</v>
      </c>
      <c r="D124" s="37">
        <f>'FULL PMU'!V122</f>
        <v>0.01</v>
      </c>
      <c r="E124" s="37">
        <f>'FULL PMU'!X122</f>
        <v>1</v>
      </c>
      <c r="F124" s="9">
        <f t="shared" si="16"/>
        <v>1.8256666666666667E-4</v>
      </c>
      <c r="G124" s="18">
        <f>'FULL PMU'!F122</f>
        <v>5.4769999999999999E-2</v>
      </c>
      <c r="H124" s="20">
        <f t="shared" ca="1" si="10"/>
        <v>0.43436627558128615</v>
      </c>
      <c r="I124" s="19">
        <f t="shared" ca="1" si="11"/>
        <v>5.4734052409135862E-2</v>
      </c>
      <c r="J124" s="19">
        <f t="shared" ca="1" si="12"/>
        <v>-3.5947590864136847E-5</v>
      </c>
      <c r="K124" s="19">
        <f t="shared" ca="1" si="13"/>
        <v>3.5947590864136847E-5</v>
      </c>
      <c r="L124" s="141">
        <f t="shared" ca="1" si="14"/>
        <v>6.5633724418727132E-4</v>
      </c>
    </row>
    <row r="125" spans="1:12" ht="13.5" thickBot="1" x14ac:dyDescent="0.25">
      <c r="A125" s="129">
        <f>'FULL PMU'!M123</f>
        <v>14</v>
      </c>
      <c r="B125" s="130">
        <f>'FULL PMU'!P123</f>
        <v>13</v>
      </c>
      <c r="C125" s="130">
        <f>'FULL PMU'!R123</f>
        <v>8</v>
      </c>
      <c r="D125" s="130">
        <f>'FULL PMU'!V123</f>
        <v>0.01</v>
      </c>
      <c r="E125" s="130">
        <f>'FULL PMU'!X123</f>
        <v>1</v>
      </c>
      <c r="F125" s="131">
        <f t="shared" si="16"/>
        <v>9.3366666666666682E-5</v>
      </c>
      <c r="G125" s="26">
        <f>'FULL PMU'!F123</f>
        <v>2.801E-2</v>
      </c>
      <c r="H125" s="28">
        <f t="shared" ca="1" si="10"/>
        <v>0.11953568230981049</v>
      </c>
      <c r="I125" s="19">
        <f t="shared" ref="I125:I138" ca="1" si="17">G125*($I$1+H125*($I$2-$I$1))</f>
        <v>2.7903431944614979E-2</v>
      </c>
      <c r="J125" s="19">
        <f t="shared" ref="J125:J138" ca="1" si="18">(I125-G125)</f>
        <v>-1.0656805538502082E-4</v>
      </c>
      <c r="K125" s="19">
        <f t="shared" ref="K125:K138" ca="1" si="19">ABS(I125-G125)</f>
        <v>1.0656805538502082E-4</v>
      </c>
      <c r="L125" s="141">
        <f t="shared" ref="L125:L138" ca="1" si="20">K125/ABS(G125)</f>
        <v>3.8046431769018499E-3</v>
      </c>
    </row>
    <row r="126" spans="1:12" x14ac:dyDescent="0.2">
      <c r="A126" s="17">
        <f>'FULL PMU'!M124</f>
        <v>0</v>
      </c>
      <c r="B126" s="37">
        <f>'FULL PMU'!P124</f>
        <v>1</v>
      </c>
      <c r="C126" s="37">
        <f>'FULL PMU'!R124</f>
        <v>10</v>
      </c>
      <c r="D126" s="37">
        <f>'FULL PMU'!V124</f>
        <v>0.01</v>
      </c>
      <c r="E126" s="37">
        <f>'FULL PMU'!X124</f>
        <v>1</v>
      </c>
      <c r="F126" s="9">
        <f t="shared" si="16"/>
        <v>5.2680000000000012E-4</v>
      </c>
      <c r="G126" s="18">
        <f>'FULL PMU'!F124</f>
        <v>0.15804000000000001</v>
      </c>
      <c r="H126" s="20">
        <f t="shared" ca="1" si="10"/>
        <v>0.62091515447074586</v>
      </c>
      <c r="I126" s="19">
        <f t="shared" ca="1" si="17"/>
        <v>0.15823109431012558</v>
      </c>
      <c r="J126" s="19">
        <f t="shared" ca="1" si="18"/>
        <v>1.9109431012556688E-4</v>
      </c>
      <c r="K126" s="19">
        <f t="shared" ca="1" si="19"/>
        <v>1.9109431012556688E-4</v>
      </c>
      <c r="L126" s="141">
        <f t="shared" ca="1" si="20"/>
        <v>1.2091515447074594E-3</v>
      </c>
    </row>
    <row r="127" spans="1:12" x14ac:dyDescent="0.2">
      <c r="A127" s="17">
        <f>'FULL PMU'!M125</f>
        <v>0</v>
      </c>
      <c r="B127" s="37">
        <f>'FULL PMU'!P125</f>
        <v>2</v>
      </c>
      <c r="C127" s="37">
        <f>'FULL PMU'!R125</f>
        <v>10</v>
      </c>
      <c r="D127" s="37">
        <f>'FULL PMU'!V125</f>
        <v>0.01</v>
      </c>
      <c r="E127" s="37">
        <f>'FULL PMU'!X125</f>
        <v>1</v>
      </c>
      <c r="F127" s="9">
        <f t="shared" si="16"/>
        <v>1.0158999999999999E-3</v>
      </c>
      <c r="G127" s="18">
        <f>'FULL PMU'!F125</f>
        <v>-0.30476999999999999</v>
      </c>
      <c r="H127" s="20">
        <f t="shared" ca="1" si="10"/>
        <v>0.52016613474976192</v>
      </c>
      <c r="I127" s="19">
        <f t="shared" ca="1" si="17"/>
        <v>-0.30483146032887681</v>
      </c>
      <c r="J127" s="19">
        <f t="shared" ca="1" si="18"/>
        <v>-6.1460328876827841E-5</v>
      </c>
      <c r="K127" s="19">
        <f t="shared" ca="1" si="19"/>
        <v>6.1460328876827841E-5</v>
      </c>
      <c r="L127" s="141">
        <f t="shared" ca="1" si="20"/>
        <v>2.0166134749754846E-4</v>
      </c>
    </row>
    <row r="128" spans="1:12" x14ac:dyDescent="0.2">
      <c r="A128" s="17">
        <f>'FULL PMU'!M126</f>
        <v>0</v>
      </c>
      <c r="B128" s="37">
        <f>'FULL PMU'!P126</f>
        <v>3</v>
      </c>
      <c r="C128" s="37">
        <f>'FULL PMU'!R126</f>
        <v>10</v>
      </c>
      <c r="D128" s="37">
        <f>'FULL PMU'!V126</f>
        <v>0.01</v>
      </c>
      <c r="E128" s="37">
        <f>'FULL PMU'!X126</f>
        <v>1</v>
      </c>
      <c r="F128" s="9">
        <f t="shared" si="16"/>
        <v>4.9453333333333328E-4</v>
      </c>
      <c r="G128" s="18">
        <f>'FULL PMU'!F126</f>
        <v>0.14835999999999999</v>
      </c>
      <c r="H128" s="20">
        <f t="shared" ca="1" si="10"/>
        <v>0.68515645312667783</v>
      </c>
      <c r="I128" s="19">
        <f t="shared" ca="1" si="17"/>
        <v>0.14863469811385871</v>
      </c>
      <c r="J128" s="19">
        <f t="shared" ca="1" si="18"/>
        <v>2.746981138587179E-4</v>
      </c>
      <c r="K128" s="19">
        <f t="shared" ca="1" si="19"/>
        <v>2.746981138587179E-4</v>
      </c>
      <c r="L128" s="141">
        <f t="shared" ca="1" si="20"/>
        <v>1.8515645312666346E-3</v>
      </c>
    </row>
    <row r="129" spans="1:12" x14ac:dyDescent="0.2">
      <c r="A129" s="17">
        <f>'FULL PMU'!M127</f>
        <v>0</v>
      </c>
      <c r="B129" s="37">
        <f>'FULL PMU'!P127</f>
        <v>4</v>
      </c>
      <c r="C129" s="37">
        <f>'FULL PMU'!R127</f>
        <v>10</v>
      </c>
      <c r="D129" s="37">
        <f>'FULL PMU'!V127</f>
        <v>0.01</v>
      </c>
      <c r="E129" s="37">
        <f>'FULL PMU'!X127</f>
        <v>1</v>
      </c>
      <c r="F129" s="9">
        <f t="shared" si="16"/>
        <v>1.5486666666666667E-4</v>
      </c>
      <c r="G129" s="18">
        <f>'FULL PMU'!F127</f>
        <v>4.6460000000000001E-2</v>
      </c>
      <c r="H129" s="20">
        <f t="shared" ca="1" si="10"/>
        <v>0.47597276400239286</v>
      </c>
      <c r="I129" s="19">
        <f t="shared" ca="1" si="17"/>
        <v>4.6448836946155508E-2</v>
      </c>
      <c r="J129" s="19">
        <f t="shared" ca="1" si="18"/>
        <v>-1.1163053844492898E-5</v>
      </c>
      <c r="K129" s="19">
        <f t="shared" ca="1" si="19"/>
        <v>1.1163053844492898E-5</v>
      </c>
      <c r="L129" s="141">
        <f t="shared" ca="1" si="20"/>
        <v>2.4027235997617087E-4</v>
      </c>
    </row>
    <row r="130" spans="1:12" x14ac:dyDescent="0.2">
      <c r="A130" s="17">
        <f>'FULL PMU'!M128</f>
        <v>0</v>
      </c>
      <c r="B130" s="37">
        <f>'FULL PMU'!P128</f>
        <v>5</v>
      </c>
      <c r="C130" s="37">
        <f>'FULL PMU'!R128</f>
        <v>10</v>
      </c>
      <c r="D130" s="37">
        <f>'FULL PMU'!V128</f>
        <v>0.01</v>
      </c>
      <c r="E130" s="37">
        <f>'FULL PMU'!X128</f>
        <v>1</v>
      </c>
      <c r="F130" s="9">
        <f t="shared" si="16"/>
        <v>5.5266666666666671E-5</v>
      </c>
      <c r="G130" s="18">
        <f>'FULL PMU'!F128</f>
        <v>1.6580000000000001E-2</v>
      </c>
      <c r="H130" s="20">
        <f t="shared" ca="1" si="10"/>
        <v>0.28022415914977183</v>
      </c>
      <c r="I130" s="19">
        <f t="shared" ca="1" si="17"/>
        <v>1.6543561165587032E-2</v>
      </c>
      <c r="J130" s="19">
        <f t="shared" ca="1" si="18"/>
        <v>-3.6438834412969023E-5</v>
      </c>
      <c r="K130" s="19">
        <f t="shared" ca="1" si="19"/>
        <v>3.6438834412969023E-5</v>
      </c>
      <c r="L130" s="141">
        <f t="shared" ca="1" si="20"/>
        <v>2.1977584085023536E-3</v>
      </c>
    </row>
    <row r="131" spans="1:12" x14ac:dyDescent="0.2">
      <c r="A131" s="17">
        <f>'FULL PMU'!M129</f>
        <v>0</v>
      </c>
      <c r="B131" s="37">
        <f>'FULL PMU'!P129</f>
        <v>6</v>
      </c>
      <c r="C131" s="37">
        <f>'FULL PMU'!R129</f>
        <v>10</v>
      </c>
      <c r="D131" s="37">
        <f>'FULL PMU'!V129</f>
        <v>0.01</v>
      </c>
      <c r="E131" s="37">
        <f>'FULL PMU'!X129</f>
        <v>1</v>
      </c>
      <c r="F131" s="9">
        <f t="shared" si="16"/>
        <v>7.3999999999999996E-5</v>
      </c>
      <c r="G131" s="18">
        <f>'FULL PMU'!F129</f>
        <v>-2.2200000000000001E-2</v>
      </c>
      <c r="H131" s="20">
        <f t="shared" ca="1" si="10"/>
        <v>0.72613870921843449</v>
      </c>
      <c r="I131" s="19">
        <f t="shared" ca="1" si="17"/>
        <v>-2.2250202793446493E-2</v>
      </c>
      <c r="J131" s="19">
        <f t="shared" ca="1" si="18"/>
        <v>-5.0202793446491728E-5</v>
      </c>
      <c r="K131" s="19">
        <f t="shared" ca="1" si="19"/>
        <v>5.0202793446491728E-5</v>
      </c>
      <c r="L131" s="141">
        <f t="shared" ca="1" si="20"/>
        <v>2.261387092184312E-3</v>
      </c>
    </row>
    <row r="132" spans="1:12" x14ac:dyDescent="0.2">
      <c r="A132" s="17">
        <f>'FULL PMU'!M130</f>
        <v>0</v>
      </c>
      <c r="B132" s="37">
        <f>'FULL PMU'!P130</f>
        <v>7</v>
      </c>
      <c r="C132" s="37">
        <f>'FULL PMU'!R130</f>
        <v>10</v>
      </c>
      <c r="D132" s="37">
        <f>'FULL PMU'!V130</f>
        <v>0.01</v>
      </c>
      <c r="E132" s="37">
        <f>'FULL PMU'!X130</f>
        <v>1</v>
      </c>
      <c r="F132" s="9">
        <f t="shared" si="16"/>
        <v>2.3166666666666666E-5</v>
      </c>
      <c r="G132" s="18">
        <f>'FULL PMU'!F130</f>
        <v>-6.9499999999999996E-3</v>
      </c>
      <c r="H132" s="20">
        <f t="shared" ca="1" si="10"/>
        <v>0.62233902740554081</v>
      </c>
      <c r="I132" s="19">
        <f t="shared" ca="1" si="17"/>
        <v>-6.9585025624046837E-3</v>
      </c>
      <c r="J132" s="19">
        <f t="shared" ca="1" si="18"/>
        <v>-8.502562404684097E-6</v>
      </c>
      <c r="K132" s="19">
        <f t="shared" ca="1" si="19"/>
        <v>8.502562404684097E-6</v>
      </c>
      <c r="L132" s="141">
        <f t="shared" ca="1" si="20"/>
        <v>1.2233902740552659E-3</v>
      </c>
    </row>
    <row r="133" spans="1:12" x14ac:dyDescent="0.2">
      <c r="A133" s="17">
        <f>'FULL PMU'!M131</f>
        <v>0</v>
      </c>
      <c r="B133" s="37">
        <f>'FULL PMU'!P131</f>
        <v>8</v>
      </c>
      <c r="C133" s="37">
        <f>'FULL PMU'!R131</f>
        <v>10</v>
      </c>
      <c r="D133" s="37">
        <f>'FULL PMU'!V131</f>
        <v>0.01</v>
      </c>
      <c r="E133" s="37">
        <f>'FULL PMU'!X131</f>
        <v>1</v>
      </c>
      <c r="F133" s="9">
        <f t="shared" si="16"/>
        <v>5.1550000000000001E-4</v>
      </c>
      <c r="G133" s="18">
        <f>'FULL PMU'!F131</f>
        <v>-0.15465000000000001</v>
      </c>
      <c r="H133" s="20">
        <f t="shared" ref="H133:H139" ca="1" si="21">RAND()</f>
        <v>7.6329255856874556E-2</v>
      </c>
      <c r="I133" s="19">
        <f t="shared" ca="1" si="17"/>
        <v>-0.15399479319418266</v>
      </c>
      <c r="J133" s="19">
        <f t="shared" ca="1" si="18"/>
        <v>6.552068058173488E-4</v>
      </c>
      <c r="K133" s="19">
        <f t="shared" ca="1" si="19"/>
        <v>6.552068058173488E-4</v>
      </c>
      <c r="L133" s="141">
        <f t="shared" ca="1" si="20"/>
        <v>4.2367074414312884E-3</v>
      </c>
    </row>
    <row r="134" spans="1:12" x14ac:dyDescent="0.2">
      <c r="A134" s="17">
        <f>'FULL PMU'!M132</f>
        <v>0</v>
      </c>
      <c r="B134" s="37">
        <f>'FULL PMU'!P132</f>
        <v>9</v>
      </c>
      <c r="C134" s="37">
        <f>'FULL PMU'!R132</f>
        <v>10</v>
      </c>
      <c r="D134" s="37">
        <f>'FULL PMU'!V132</f>
        <v>0.01</v>
      </c>
      <c r="E134" s="37">
        <f>'FULL PMU'!X132</f>
        <v>1</v>
      </c>
      <c r="F134" s="9">
        <f t="shared" si="16"/>
        <v>7.6283333333333335E-4</v>
      </c>
      <c r="G134" s="18">
        <f>'FULL PMU'!F132</f>
        <v>0.22885</v>
      </c>
      <c r="H134" s="20">
        <f t="shared" ca="1" si="21"/>
        <v>0.45444218766556266</v>
      </c>
      <c r="I134" s="19">
        <f t="shared" ca="1" si="17"/>
        <v>0.22874574094647263</v>
      </c>
      <c r="J134" s="19">
        <f t="shared" ca="1" si="18"/>
        <v>-1.0425905352737241E-4</v>
      </c>
      <c r="K134" s="19">
        <f t="shared" ca="1" si="19"/>
        <v>1.0425905352737241E-4</v>
      </c>
      <c r="L134" s="141">
        <f t="shared" ca="1" si="20"/>
        <v>4.5557812334442831E-4</v>
      </c>
    </row>
    <row r="135" spans="1:12" x14ac:dyDescent="0.2">
      <c r="A135" s="17">
        <f>'FULL PMU'!M133</f>
        <v>0</v>
      </c>
      <c r="B135" s="37">
        <f>'FULL PMU'!P133</f>
        <v>10</v>
      </c>
      <c r="C135" s="37">
        <f>'FULL PMU'!R133</f>
        <v>10</v>
      </c>
      <c r="D135" s="37">
        <f>'FULL PMU'!V133</f>
        <v>0.01</v>
      </c>
      <c r="E135" s="37">
        <f>'FULL PMU'!X133</f>
        <v>1</v>
      </c>
      <c r="F135" s="9">
        <f t="shared" si="16"/>
        <v>2.5490000000000002E-4</v>
      </c>
      <c r="G135" s="18">
        <f>'FULL PMU'!F133</f>
        <v>7.6469999999999996E-2</v>
      </c>
      <c r="H135" s="20">
        <f t="shared" ca="1" si="21"/>
        <v>0.76695216977314939</v>
      </c>
      <c r="I135" s="19">
        <f t="shared" ca="1" si="17"/>
        <v>7.6674138324225524E-2</v>
      </c>
      <c r="J135" s="19">
        <f t="shared" ca="1" si="18"/>
        <v>2.0413832422552791E-4</v>
      </c>
      <c r="K135" s="19">
        <f t="shared" ca="1" si="19"/>
        <v>2.0413832422552791E-4</v>
      </c>
      <c r="L135" s="141">
        <f t="shared" ca="1" si="20"/>
        <v>2.6695216977315017E-3</v>
      </c>
    </row>
    <row r="136" spans="1:12" x14ac:dyDescent="0.2">
      <c r="A136" s="17">
        <f>'FULL PMU'!M134</f>
        <v>0</v>
      </c>
      <c r="B136" s="37">
        <f>'FULL PMU'!P134</f>
        <v>11</v>
      </c>
      <c r="C136" s="37">
        <f>'FULL PMU'!R134</f>
        <v>10</v>
      </c>
      <c r="D136" s="37">
        <f>'FULL PMU'!V134</f>
        <v>0.01</v>
      </c>
      <c r="E136" s="37">
        <f>'FULL PMU'!X134</f>
        <v>1</v>
      </c>
      <c r="F136" s="9">
        <f t="shared" si="16"/>
        <v>8.0566666666666669E-5</v>
      </c>
      <c r="G136" s="18">
        <f>'FULL PMU'!F134</f>
        <v>2.4170000000000001E-2</v>
      </c>
      <c r="H136" s="20">
        <f t="shared" ca="1" si="21"/>
        <v>0.88883719794736771</v>
      </c>
      <c r="I136" s="19">
        <f t="shared" ca="1" si="17"/>
        <v>2.4263981950743876E-2</v>
      </c>
      <c r="J136" s="19">
        <f t="shared" ca="1" si="18"/>
        <v>9.3981950743875914E-5</v>
      </c>
      <c r="K136" s="19">
        <f t="shared" ca="1" si="19"/>
        <v>9.3981950743875914E-5</v>
      </c>
      <c r="L136" s="141">
        <f t="shared" ca="1" si="20"/>
        <v>3.8883719794735585E-3</v>
      </c>
    </row>
    <row r="137" spans="1:12" x14ac:dyDescent="0.2">
      <c r="A137" s="17">
        <f>'FULL PMU'!M135</f>
        <v>0</v>
      </c>
      <c r="B137" s="37">
        <f>'FULL PMU'!P135</f>
        <v>12</v>
      </c>
      <c r="C137" s="37">
        <f>'FULL PMU'!R135</f>
        <v>10</v>
      </c>
      <c r="D137" s="37">
        <f>'FULL PMU'!V135</f>
        <v>0.01</v>
      </c>
      <c r="E137" s="37">
        <f>'FULL PMU'!X135</f>
        <v>1</v>
      </c>
      <c r="F137" s="9">
        <f t="shared" si="16"/>
        <v>9.9000000000000008E-5</v>
      </c>
      <c r="G137" s="18">
        <f>'FULL PMU'!F135</f>
        <v>2.9700000000000001E-2</v>
      </c>
      <c r="H137" s="20">
        <f t="shared" ca="1" si="21"/>
        <v>0.12411133259500062</v>
      </c>
      <c r="I137" s="19">
        <f t="shared" ca="1" si="17"/>
        <v>2.9588361065780715E-2</v>
      </c>
      <c r="J137" s="19">
        <f t="shared" ca="1" si="18"/>
        <v>-1.1163893421928597E-4</v>
      </c>
      <c r="K137" s="19">
        <f t="shared" ca="1" si="19"/>
        <v>1.1163893421928597E-4</v>
      </c>
      <c r="L137" s="141">
        <f t="shared" ca="1" si="20"/>
        <v>3.7588866740500327E-3</v>
      </c>
    </row>
    <row r="138" spans="1:12" x14ac:dyDescent="0.2">
      <c r="A138" s="17">
        <f>'FULL PMU'!M136</f>
        <v>0</v>
      </c>
      <c r="B138" s="37">
        <f>'FULL PMU'!P136</f>
        <v>13</v>
      </c>
      <c r="C138" s="37">
        <f>'FULL PMU'!R136</f>
        <v>10</v>
      </c>
      <c r="D138" s="37">
        <f>'FULL PMU'!V136</f>
        <v>0.01</v>
      </c>
      <c r="E138" s="37">
        <f>'FULL PMU'!X136</f>
        <v>1</v>
      </c>
      <c r="F138" s="9">
        <f t="shared" si="16"/>
        <v>3.0666666666666668E-4</v>
      </c>
      <c r="G138" s="18">
        <f>'FULL PMU'!F136</f>
        <v>9.1999999999999998E-2</v>
      </c>
      <c r="H138" s="20">
        <f t="shared" ca="1" si="21"/>
        <v>0.92498990152223193</v>
      </c>
      <c r="I138" s="19">
        <f t="shared" ca="1" si="17"/>
        <v>9.2390990709400447E-2</v>
      </c>
      <c r="J138" s="19">
        <f t="shared" ca="1" si="18"/>
        <v>3.9099070940044889E-4</v>
      </c>
      <c r="K138" s="19">
        <f t="shared" ca="1" si="19"/>
        <v>3.9099070940044889E-4</v>
      </c>
      <c r="L138" s="141">
        <f t="shared" ca="1" si="20"/>
        <v>4.2498990152222702E-3</v>
      </c>
    </row>
    <row r="139" spans="1:12" ht="13.5" thickBot="1" x14ac:dyDescent="0.25">
      <c r="A139" s="129">
        <f>'FULL PMU'!M137</f>
        <v>0</v>
      </c>
      <c r="B139" s="130">
        <f>'FULL PMU'!P137</f>
        <v>14</v>
      </c>
      <c r="C139" s="130">
        <f>'FULL PMU'!R137</f>
        <v>10</v>
      </c>
      <c r="D139" s="130">
        <f>'FULL PMU'!V137</f>
        <v>0.01</v>
      </c>
      <c r="E139" s="130">
        <f>'FULL PMU'!X137</f>
        <v>1</v>
      </c>
      <c r="F139" s="131">
        <f t="shared" si="16"/>
        <v>2.7589999999999998E-4</v>
      </c>
      <c r="G139" s="26">
        <f>'FULL PMU'!F137</f>
        <v>8.2769999999999996E-2</v>
      </c>
      <c r="H139" s="28">
        <f t="shared" ca="1" si="21"/>
        <v>2.9326839692587203E-3</v>
      </c>
      <c r="I139" s="27">
        <f ca="1">G139*($I$1+H139*($I$2-$I$1))</f>
        <v>8.235857738252135E-2</v>
      </c>
      <c r="J139" s="27">
        <f ca="1">(I139-G139)</f>
        <v>-4.1142261747864617E-4</v>
      </c>
      <c r="K139" s="27">
        <f ca="1">ABS(I139-G139)</f>
        <v>4.1142261747864617E-4</v>
      </c>
      <c r="L139" s="141">
        <f ca="1">K139/ABS(G139)</f>
        <v>4.9706731603074324E-3</v>
      </c>
    </row>
    <row r="140" spans="1:12" x14ac:dyDescent="0.2">
      <c r="A140" s="17"/>
      <c r="J140" s="146">
        <f ca="1">COUNTIF(J4:J139,"&lt;0")</f>
        <v>73</v>
      </c>
      <c r="K140" t="s">
        <v>711</v>
      </c>
      <c r="L140" s="127">
        <f ca="1">MAX(L4:L139)</f>
        <v>4.9706731603074324E-3</v>
      </c>
    </row>
    <row r="141" spans="1:12" x14ac:dyDescent="0.2">
      <c r="A141" s="17"/>
      <c r="K141" t="s">
        <v>712</v>
      </c>
      <c r="L141" s="127">
        <f ca="1">MIN(L4:L139)</f>
        <v>1.3515234559498705E-5</v>
      </c>
    </row>
    <row r="142" spans="1:12" x14ac:dyDescent="0.2">
      <c r="A142" s="17"/>
    </row>
    <row r="143" spans="1:12" x14ac:dyDescent="0.2">
      <c r="A143" s="17"/>
    </row>
    <row r="144" spans="1:12" x14ac:dyDescent="0.2">
      <c r="A144" s="17"/>
    </row>
    <row r="145" spans="1:1" x14ac:dyDescent="0.2">
      <c r="A145" s="17"/>
    </row>
    <row r="146" spans="1:1" x14ac:dyDescent="0.2">
      <c r="A146" s="17"/>
    </row>
    <row r="147" spans="1:1" x14ac:dyDescent="0.2">
      <c r="A147" s="17"/>
    </row>
    <row r="148" spans="1:1" x14ac:dyDescent="0.2">
      <c r="A148" s="17"/>
    </row>
  </sheetData>
  <phoneticPr fontId="2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zoomScale="90" workbookViewId="0">
      <selection activeCell="P123" sqref="P123"/>
    </sheetView>
  </sheetViews>
  <sheetFormatPr defaultRowHeight="12.75" x14ac:dyDescent="0.2"/>
  <cols>
    <col min="1" max="1" width="64.7109375" bestFit="1" customWidth="1"/>
    <col min="3" max="3" width="10.140625" style="78" bestFit="1" customWidth="1"/>
    <col min="4" max="4" width="18.42578125" bestFit="1" customWidth="1"/>
    <col min="6" max="6" width="10.140625" style="78" bestFit="1" customWidth="1"/>
    <col min="7" max="7" width="9.5703125" bestFit="1" customWidth="1"/>
    <col min="8" max="8" width="9.42578125" bestFit="1" customWidth="1"/>
    <col min="9" max="9" width="12.28515625" customWidth="1"/>
    <col min="10" max="10" width="2.42578125" bestFit="1" customWidth="1"/>
    <col min="11" max="11" width="9.7109375" customWidth="1"/>
    <col min="12" max="12" width="10.140625" bestFit="1" customWidth="1"/>
  </cols>
  <sheetData>
    <row r="1" spans="1:16" x14ac:dyDescent="0.2">
      <c r="A1" t="s">
        <v>431</v>
      </c>
      <c r="B1" s="201" t="s">
        <v>756</v>
      </c>
      <c r="C1" s="201"/>
      <c r="D1" s="201" t="s">
        <v>757</v>
      </c>
      <c r="E1" s="201"/>
      <c r="F1" s="201"/>
      <c r="G1" t="s">
        <v>758</v>
      </c>
      <c r="H1" s="54" t="s">
        <v>115</v>
      </c>
      <c r="I1" t="s">
        <v>761</v>
      </c>
      <c r="J1" t="s">
        <v>763</v>
      </c>
      <c r="K1">
        <v>12</v>
      </c>
      <c r="L1" s="54" t="s">
        <v>762</v>
      </c>
    </row>
    <row r="2" spans="1:16" x14ac:dyDescent="0.2">
      <c r="A2" t="s">
        <v>718</v>
      </c>
      <c r="B2" t="str">
        <f>RIGHT(A2,8)</f>
        <v>+1.56277</v>
      </c>
      <c r="C2" s="79">
        <v>1.56277</v>
      </c>
      <c r="D2" t="str">
        <f>RIGHT(A2,19)</f>
        <v>+1.56805   +1.56277</v>
      </c>
      <c r="E2" t="str">
        <f>LEFT(D2,8)</f>
        <v>+1.56805</v>
      </c>
      <c r="F2" s="79">
        <v>1.5680499999999999</v>
      </c>
      <c r="G2" s="80">
        <f>ABS(F2-C2)</f>
        <v>5.2799999999999514E-3</v>
      </c>
      <c r="H2" s="81">
        <f>G2/ABS(F2)</f>
        <v>3.3672395650648588E-3</v>
      </c>
      <c r="I2" s="75">
        <f>IF(J2=6,(1/3)*0.015*ABS(F2),(1/3)*(0.02*ABS(F2)+0.0052*1))</f>
        <v>1.2186999999999998E-2</v>
      </c>
      <c r="K2" s="82">
        <f>I2*$K$1</f>
        <v>0.14624399999999999</v>
      </c>
      <c r="L2" s="90">
        <f>K2+F2</f>
        <v>1.714294</v>
      </c>
      <c r="P2" s="111">
        <f>(ABS(K2)/ABS(F2))*100</f>
        <v>9.32648831351041</v>
      </c>
    </row>
    <row r="3" spans="1:16" x14ac:dyDescent="0.2">
      <c r="A3" t="s">
        <v>719</v>
      </c>
      <c r="B3" t="str">
        <f t="shared" ref="B3:B40" si="0">RIGHT(A3,8)</f>
        <v>+0.74333</v>
      </c>
      <c r="C3" s="79">
        <v>0.74333000000000005</v>
      </c>
      <c r="D3" t="str">
        <f t="shared" ref="D3:D40" si="1">RIGHT(A3,19)</f>
        <v>+0.75460   +0.74333</v>
      </c>
      <c r="E3" t="str">
        <f t="shared" ref="E3:E40" si="2">LEFT(D3,8)</f>
        <v>+0.75460</v>
      </c>
      <c r="F3" s="79">
        <v>0.75460000000000005</v>
      </c>
      <c r="G3" s="80">
        <f t="shared" ref="G3:G40" si="3">ABS(F3-C3)</f>
        <v>1.1270000000000002E-2</v>
      </c>
      <c r="H3" s="81">
        <f t="shared" ref="H3:H39" si="4">G3/ABS(F3)</f>
        <v>1.4935064935064937E-2</v>
      </c>
      <c r="I3" s="75">
        <f t="shared" ref="I3:I39" si="5">IF(J3=6,(1/3)*0.015*ABS(F3),(1/3)*(0.02*ABS(F3)+0.0052*1))</f>
        <v>6.764E-3</v>
      </c>
      <c r="K3" s="82">
        <f t="shared" ref="K3:K40" si="6">I3*$K$1</f>
        <v>8.1168000000000004E-2</v>
      </c>
      <c r="L3" s="90">
        <f t="shared" ref="L3:L40" si="7">K3+F3</f>
        <v>0.83576800000000007</v>
      </c>
      <c r="P3" s="111">
        <f t="shared" ref="P3:P10" si="8">(ABS(K3)/ABS(F3))*100</f>
        <v>10.756427246223165</v>
      </c>
    </row>
    <row r="4" spans="1:16" x14ac:dyDescent="0.2">
      <c r="A4" t="s">
        <v>720</v>
      </c>
      <c r="B4" t="str">
        <f t="shared" si="0"/>
        <v>+0.73388</v>
      </c>
      <c r="C4" s="79">
        <v>0.73387999999999998</v>
      </c>
      <c r="D4" t="str">
        <f t="shared" si="1"/>
        <v>+0.73305   +0.73388</v>
      </c>
      <c r="E4" t="str">
        <f t="shared" si="2"/>
        <v>+0.73305</v>
      </c>
      <c r="F4" s="79">
        <v>0.73304999999999998</v>
      </c>
      <c r="G4" s="80">
        <f t="shared" si="3"/>
        <v>8.2999999999999741E-4</v>
      </c>
      <c r="H4" s="81">
        <f t="shared" si="4"/>
        <v>1.1322556442261748E-3</v>
      </c>
      <c r="I4" s="75">
        <f t="shared" si="5"/>
        <v>6.6203333333333331E-3</v>
      </c>
      <c r="K4" s="82">
        <f t="shared" si="6"/>
        <v>7.9444000000000001E-2</v>
      </c>
      <c r="L4" s="90">
        <f t="shared" si="7"/>
        <v>0.81249399999999994</v>
      </c>
      <c r="P4" s="112">
        <f t="shared" si="8"/>
        <v>10.837459927699339</v>
      </c>
    </row>
    <row r="5" spans="1:16" x14ac:dyDescent="0.2">
      <c r="A5" t="s">
        <v>721</v>
      </c>
      <c r="B5" t="str">
        <f t="shared" si="0"/>
        <v>+0.28230</v>
      </c>
      <c r="C5" s="79">
        <v>0.2823</v>
      </c>
      <c r="D5" t="str">
        <f t="shared" si="1"/>
        <v>+0.28126   +0.28230</v>
      </c>
      <c r="E5" t="str">
        <f t="shared" si="2"/>
        <v>+0.28126</v>
      </c>
      <c r="F5" s="79">
        <v>0.28126000000000001</v>
      </c>
      <c r="G5" s="80">
        <f t="shared" si="3"/>
        <v>1.0399999999999854E-3</v>
      </c>
      <c r="H5" s="81">
        <f t="shared" si="4"/>
        <v>3.6976463059090713E-3</v>
      </c>
      <c r="I5" s="75">
        <f t="shared" si="5"/>
        <v>3.6083999999999999E-3</v>
      </c>
      <c r="K5" s="82">
        <f t="shared" si="6"/>
        <v>4.33008E-2</v>
      </c>
      <c r="L5" s="90">
        <f t="shared" si="7"/>
        <v>0.32456079999999998</v>
      </c>
      <c r="P5" s="111">
        <f t="shared" si="8"/>
        <v>15.395292611818245</v>
      </c>
    </row>
    <row r="6" spans="1:16" x14ac:dyDescent="0.2">
      <c r="A6" t="s">
        <v>722</v>
      </c>
      <c r="B6" t="str">
        <f t="shared" si="0"/>
        <v>+0.15779</v>
      </c>
      <c r="C6" s="79">
        <v>0.15779000000000001</v>
      </c>
      <c r="D6" t="str">
        <f t="shared" si="1"/>
        <v>+0.16101   +0.15779</v>
      </c>
      <c r="E6" t="str">
        <f t="shared" si="2"/>
        <v>+0.16101</v>
      </c>
      <c r="F6" s="79">
        <v>0.16100999999999999</v>
      </c>
      <c r="G6" s="80">
        <f t="shared" si="3"/>
        <v>3.2199999999999729E-3</v>
      </c>
      <c r="H6" s="81">
        <f t="shared" si="4"/>
        <v>1.9998757841127715E-2</v>
      </c>
      <c r="I6" s="75">
        <f t="shared" si="5"/>
        <v>2.8067333333333328E-3</v>
      </c>
      <c r="K6" s="82">
        <f t="shared" si="6"/>
        <v>3.3680799999999997E-2</v>
      </c>
      <c r="L6" s="90">
        <f t="shared" si="7"/>
        <v>0.1946908</v>
      </c>
      <c r="P6" s="111">
        <f t="shared" si="8"/>
        <v>20.918452270045336</v>
      </c>
    </row>
    <row r="7" spans="1:16" x14ac:dyDescent="0.2">
      <c r="A7" t="s">
        <v>723</v>
      </c>
      <c r="B7" t="str">
        <f t="shared" si="0"/>
        <v>-0.40007</v>
      </c>
      <c r="C7" s="79">
        <v>-0.40006999999999998</v>
      </c>
      <c r="D7" t="str">
        <f t="shared" si="1"/>
        <v>-0.40536   -0.40007</v>
      </c>
      <c r="E7" t="str">
        <f t="shared" si="2"/>
        <v>-0.40536</v>
      </c>
      <c r="F7" s="79">
        <v>-0.40536</v>
      </c>
      <c r="G7" s="80">
        <f t="shared" si="3"/>
        <v>5.2900000000000169E-3</v>
      </c>
      <c r="H7" s="81">
        <f t="shared" si="4"/>
        <v>1.3050128281034185E-2</v>
      </c>
      <c r="I7" s="75">
        <f t="shared" si="5"/>
        <v>4.435733333333333E-3</v>
      </c>
      <c r="K7" s="82">
        <f t="shared" si="6"/>
        <v>5.3228799999999993E-2</v>
      </c>
      <c r="L7" s="90">
        <f t="shared" si="7"/>
        <v>-0.35213119999999998</v>
      </c>
      <c r="P7" s="111">
        <f t="shared" si="8"/>
        <v>13.131241365699623</v>
      </c>
    </row>
    <row r="8" spans="1:16" x14ac:dyDescent="0.2">
      <c r="A8" t="s">
        <v>724</v>
      </c>
      <c r="B8" t="str">
        <f t="shared" si="0"/>
        <v>+0.07601</v>
      </c>
      <c r="C8" s="79">
        <v>7.6009999999999994E-2</v>
      </c>
      <c r="D8" t="str">
        <f t="shared" si="1"/>
        <v>+0.07337   +0.07601</v>
      </c>
      <c r="E8" t="str">
        <f t="shared" si="2"/>
        <v>+0.07337</v>
      </c>
      <c r="F8" s="79">
        <v>7.3370000000000005E-2</v>
      </c>
      <c r="G8" s="80">
        <f t="shared" si="3"/>
        <v>2.6399999999999896E-3</v>
      </c>
      <c r="H8" s="81">
        <f t="shared" si="4"/>
        <v>3.5982008995502107E-2</v>
      </c>
      <c r="I8" s="75">
        <f t="shared" si="5"/>
        <v>2.2224666666666665E-3</v>
      </c>
      <c r="K8" s="82">
        <f t="shared" si="6"/>
        <v>2.6669599999999998E-2</v>
      </c>
      <c r="L8" s="83">
        <f t="shared" si="7"/>
        <v>0.10003960000000001</v>
      </c>
      <c r="P8" s="113">
        <f t="shared" si="8"/>
        <v>36.349461632819953</v>
      </c>
    </row>
    <row r="9" spans="1:16" x14ac:dyDescent="0.2">
      <c r="A9" t="s">
        <v>725</v>
      </c>
      <c r="B9" t="str">
        <f t="shared" si="0"/>
        <v>+0.07841</v>
      </c>
      <c r="C9" s="79">
        <v>7.8409999999999994E-2</v>
      </c>
      <c r="D9" t="str">
        <f t="shared" si="1"/>
        <v>+0.07850   +0.07841</v>
      </c>
      <c r="E9" t="str">
        <f t="shared" si="2"/>
        <v>+0.07850</v>
      </c>
      <c r="F9" s="79">
        <v>7.85E-2</v>
      </c>
      <c r="G9" s="80">
        <f t="shared" si="3"/>
        <v>9.0000000000006741E-5</v>
      </c>
      <c r="H9" s="81">
        <f t="shared" si="4"/>
        <v>1.14649681528671E-3</v>
      </c>
      <c r="I9" s="75">
        <f t="shared" si="5"/>
        <v>2.2566666666666664E-3</v>
      </c>
      <c r="K9" s="82">
        <f t="shared" si="6"/>
        <v>2.7079999999999996E-2</v>
      </c>
      <c r="L9" s="83">
        <f t="shared" si="7"/>
        <v>0.10557999999999999</v>
      </c>
      <c r="P9" s="111">
        <f t="shared" si="8"/>
        <v>34.496815286624198</v>
      </c>
    </row>
    <row r="10" spans="1:16" x14ac:dyDescent="0.2">
      <c r="A10" t="s">
        <v>726</v>
      </c>
      <c r="B10" t="str">
        <f t="shared" si="0"/>
        <v>+0.18023</v>
      </c>
      <c r="C10" s="79">
        <v>0.18023</v>
      </c>
      <c r="D10" t="str">
        <f t="shared" si="1"/>
        <v>+0.17927   +0.18023</v>
      </c>
      <c r="E10" t="str">
        <f t="shared" si="2"/>
        <v>+0.17927</v>
      </c>
      <c r="F10" s="79">
        <v>0.17927000000000001</v>
      </c>
      <c r="G10" s="80">
        <f t="shared" si="3"/>
        <v>9.5999999999998864E-4</v>
      </c>
      <c r="H10" s="81">
        <f t="shared" si="4"/>
        <v>5.3550510403301641E-3</v>
      </c>
      <c r="I10" s="75">
        <f t="shared" si="5"/>
        <v>2.9284666666666665E-3</v>
      </c>
      <c r="K10" s="82">
        <f t="shared" si="6"/>
        <v>3.5141599999999995E-2</v>
      </c>
      <c r="L10" s="83">
        <f t="shared" si="7"/>
        <v>0.21441160000000001</v>
      </c>
      <c r="P10" s="111">
        <f t="shared" si="8"/>
        <v>19.602610587382159</v>
      </c>
    </row>
    <row r="11" spans="1:16" x14ac:dyDescent="0.2">
      <c r="A11" t="s">
        <v>727</v>
      </c>
      <c r="B11" t="str">
        <f t="shared" si="0"/>
        <v>+0.00030</v>
      </c>
      <c r="C11" s="79">
        <v>2.9999999999999997E-4</v>
      </c>
      <c r="D11" t="str">
        <f t="shared" si="1"/>
        <v>+0.00000   +0.00030</v>
      </c>
      <c r="E11" t="str">
        <f t="shared" si="2"/>
        <v>+0.00000</v>
      </c>
      <c r="F11" s="79">
        <v>0</v>
      </c>
      <c r="G11" s="80">
        <f t="shared" si="3"/>
        <v>2.9999999999999997E-4</v>
      </c>
      <c r="H11" s="81"/>
      <c r="I11" s="75">
        <f t="shared" si="5"/>
        <v>1.7333333333333333E-3</v>
      </c>
      <c r="K11" s="82">
        <f t="shared" si="6"/>
        <v>2.0799999999999999E-2</v>
      </c>
      <c r="L11" s="90">
        <f t="shared" si="7"/>
        <v>2.0799999999999999E-2</v>
      </c>
      <c r="P11" s="111"/>
    </row>
    <row r="12" spans="1:16" x14ac:dyDescent="0.2">
      <c r="A12" t="s">
        <v>728</v>
      </c>
      <c r="B12" t="str">
        <f t="shared" si="0"/>
        <v>-0.00032</v>
      </c>
      <c r="C12" s="79">
        <v>-3.2000000000000003E-4</v>
      </c>
      <c r="D12" t="str">
        <f t="shared" si="1"/>
        <v>+0.00000   -0.00032</v>
      </c>
      <c r="E12" t="str">
        <f t="shared" si="2"/>
        <v>+0.00000</v>
      </c>
      <c r="F12" s="79">
        <v>0</v>
      </c>
      <c r="G12" s="80">
        <f t="shared" si="3"/>
        <v>3.2000000000000003E-4</v>
      </c>
      <c r="H12" s="81"/>
      <c r="I12" s="75">
        <f t="shared" si="5"/>
        <v>1.7333333333333333E-3</v>
      </c>
      <c r="K12" s="82">
        <f t="shared" si="6"/>
        <v>2.0799999999999999E-2</v>
      </c>
      <c r="L12" s="90">
        <f t="shared" si="7"/>
        <v>2.0799999999999999E-2</v>
      </c>
      <c r="P12" s="111"/>
    </row>
    <row r="13" spans="1:16" x14ac:dyDescent="0.2">
      <c r="A13" t="s">
        <v>729</v>
      </c>
      <c r="B13" t="str">
        <f t="shared" si="0"/>
        <v>+0.05426</v>
      </c>
      <c r="C13" s="79">
        <v>5.4260000000000003E-2</v>
      </c>
      <c r="D13" t="str">
        <f t="shared" si="1"/>
        <v>+0.05275   +0.05426</v>
      </c>
      <c r="E13" t="str">
        <f t="shared" si="2"/>
        <v>+0.05275</v>
      </c>
      <c r="F13" s="79">
        <v>5.2749999999999998E-2</v>
      </c>
      <c r="G13" s="80">
        <f t="shared" si="3"/>
        <v>1.5100000000000044E-3</v>
      </c>
      <c r="H13" s="81">
        <f t="shared" si="4"/>
        <v>2.8625592417061696E-2</v>
      </c>
      <c r="I13" s="75">
        <f t="shared" si="5"/>
        <v>2.085E-3</v>
      </c>
      <c r="K13" s="82">
        <f t="shared" si="6"/>
        <v>2.5020000000000001E-2</v>
      </c>
      <c r="L13" s="90">
        <f t="shared" si="7"/>
        <v>7.7770000000000006E-2</v>
      </c>
      <c r="P13" s="114">
        <f t="shared" ref="P13:P40" si="9">(ABS(K13)/ABS(F13))*100</f>
        <v>47.431279620853083</v>
      </c>
    </row>
    <row r="14" spans="1:16" x14ac:dyDescent="0.2">
      <c r="A14" t="s">
        <v>730</v>
      </c>
      <c r="B14" t="str">
        <f t="shared" si="0"/>
        <v>+0.09201</v>
      </c>
      <c r="C14" s="79">
        <v>9.2009999999999995E-2</v>
      </c>
      <c r="D14" t="str">
        <f t="shared" si="1"/>
        <v>+0.09340   +0.09201</v>
      </c>
      <c r="E14" t="str">
        <f t="shared" si="2"/>
        <v>+0.09340</v>
      </c>
      <c r="F14" s="79">
        <v>9.3399999999999997E-2</v>
      </c>
      <c r="G14" s="80">
        <f t="shared" si="3"/>
        <v>1.3900000000000023E-3</v>
      </c>
      <c r="H14" s="81">
        <f t="shared" si="4"/>
        <v>1.4882226980728077E-2</v>
      </c>
      <c r="I14" s="75">
        <f t="shared" si="5"/>
        <v>2.3559999999999996E-3</v>
      </c>
      <c r="K14" s="82">
        <f t="shared" si="6"/>
        <v>2.8271999999999995E-2</v>
      </c>
      <c r="L14" s="90">
        <f t="shared" si="7"/>
        <v>0.12167199999999999</v>
      </c>
      <c r="P14" s="111">
        <f t="shared" si="9"/>
        <v>30.269807280513916</v>
      </c>
    </row>
    <row r="15" spans="1:16" x14ac:dyDescent="0.2">
      <c r="A15" t="s">
        <v>731</v>
      </c>
      <c r="B15" t="str">
        <f t="shared" si="0"/>
        <v>+0.02064</v>
      </c>
      <c r="C15" s="79">
        <v>2.0639999999999999E-2</v>
      </c>
      <c r="D15" t="str">
        <f t="shared" si="1"/>
        <v>+0.01662   +0.02064</v>
      </c>
      <c r="E15" t="str">
        <f t="shared" si="2"/>
        <v>+0.01662</v>
      </c>
      <c r="F15" s="79">
        <v>1.6619999999999999E-2</v>
      </c>
      <c r="G15" s="80">
        <f t="shared" si="3"/>
        <v>4.0199999999999993E-3</v>
      </c>
      <c r="H15" s="81">
        <f t="shared" si="4"/>
        <v>0.2418772563176895</v>
      </c>
      <c r="I15" s="75">
        <f t="shared" si="5"/>
        <v>1.8441333333333331E-3</v>
      </c>
      <c r="K15" s="82">
        <f t="shared" si="6"/>
        <v>2.2129599999999999E-2</v>
      </c>
      <c r="L15" s="90">
        <f t="shared" si="7"/>
        <v>3.8749599999999995E-2</v>
      </c>
      <c r="P15" s="111">
        <f t="shared" si="9"/>
        <v>133.15042117930204</v>
      </c>
    </row>
    <row r="16" spans="1:16" x14ac:dyDescent="0.2">
      <c r="A16" t="s">
        <v>732</v>
      </c>
      <c r="B16" t="str">
        <f t="shared" si="0"/>
        <v>-0.94516</v>
      </c>
      <c r="C16" s="79">
        <v>-0.94516</v>
      </c>
      <c r="D16" t="str">
        <f t="shared" si="1"/>
        <v>-0.94406   -0.94516</v>
      </c>
      <c r="E16" t="str">
        <f t="shared" si="2"/>
        <v>-0.94406</v>
      </c>
      <c r="F16" s="79">
        <v>-0.94406000000000001</v>
      </c>
      <c r="G16" s="80">
        <f t="shared" si="3"/>
        <v>1.0999999999999899E-3</v>
      </c>
      <c r="H16" s="81">
        <f t="shared" si="4"/>
        <v>1.1651801792258859E-3</v>
      </c>
      <c r="I16" s="75">
        <f t="shared" si="5"/>
        <v>8.0270666666666657E-3</v>
      </c>
      <c r="K16" s="82">
        <f t="shared" si="6"/>
        <v>9.6324799999999988E-2</v>
      </c>
      <c r="L16" s="90">
        <f t="shared" si="7"/>
        <v>-0.84773520000000002</v>
      </c>
      <c r="P16" s="111">
        <f t="shared" si="9"/>
        <v>10.20324979344533</v>
      </c>
    </row>
    <row r="17" spans="1:16" x14ac:dyDescent="0.2">
      <c r="A17" t="s">
        <v>733</v>
      </c>
      <c r="B17" t="str">
        <f t="shared" si="0"/>
        <v>-0.10990</v>
      </c>
      <c r="C17" s="79">
        <v>-0.1099</v>
      </c>
      <c r="D17" t="str">
        <f t="shared" si="1"/>
        <v>-0.11019   -0.10990</v>
      </c>
      <c r="E17" t="str">
        <f t="shared" si="2"/>
        <v>-0.11019</v>
      </c>
      <c r="F17" s="79">
        <v>-0.11019</v>
      </c>
      <c r="G17" s="80">
        <f t="shared" si="3"/>
        <v>2.8999999999999859E-4</v>
      </c>
      <c r="H17" s="81">
        <f t="shared" si="4"/>
        <v>2.6318177693075472E-3</v>
      </c>
      <c r="I17" s="75">
        <f t="shared" si="5"/>
        <v>2.4679333333333334E-3</v>
      </c>
      <c r="K17" s="82">
        <f t="shared" si="6"/>
        <v>2.9615200000000001E-2</v>
      </c>
      <c r="L17" s="83">
        <f t="shared" si="7"/>
        <v>-8.0574800000000002E-2</v>
      </c>
      <c r="P17" s="111">
        <f t="shared" si="9"/>
        <v>26.876486069516293</v>
      </c>
    </row>
    <row r="18" spans="1:16" x14ac:dyDescent="0.2">
      <c r="A18" t="s">
        <v>734</v>
      </c>
      <c r="B18" t="str">
        <f t="shared" si="0"/>
        <v>-0.29200</v>
      </c>
      <c r="C18" s="79">
        <v>-0.29199999999999998</v>
      </c>
      <c r="D18" t="str">
        <f t="shared" si="1"/>
        <v>-0.29595   -0.29200</v>
      </c>
      <c r="E18" t="str">
        <f t="shared" si="2"/>
        <v>-0.29595</v>
      </c>
      <c r="F18" s="79">
        <v>-0.29594999999999999</v>
      </c>
      <c r="G18" s="80">
        <f t="shared" si="3"/>
        <v>3.9500000000000091E-3</v>
      </c>
      <c r="H18" s="81">
        <f t="shared" si="4"/>
        <v>1.3346849129920626E-2</v>
      </c>
      <c r="I18" s="75">
        <f t="shared" si="5"/>
        <v>3.7063333333333332E-3</v>
      </c>
      <c r="K18" s="82">
        <f t="shared" si="6"/>
        <v>4.4476000000000002E-2</v>
      </c>
      <c r="L18" s="90">
        <f t="shared" si="7"/>
        <v>-0.25147399999999998</v>
      </c>
      <c r="P18" s="111">
        <f t="shared" si="9"/>
        <v>15.02821422537591</v>
      </c>
    </row>
    <row r="19" spans="1:16" x14ac:dyDescent="0.2">
      <c r="A19" t="s">
        <v>735</v>
      </c>
      <c r="B19" t="str">
        <f t="shared" si="0"/>
        <v>-0.09077</v>
      </c>
      <c r="C19" s="79">
        <v>-9.0770000000000003E-2</v>
      </c>
      <c r="D19" t="str">
        <f t="shared" si="1"/>
        <v>-0.09091   -0.09077</v>
      </c>
      <c r="E19" t="str">
        <f t="shared" si="2"/>
        <v>-0.09091</v>
      </c>
      <c r="F19" s="79">
        <v>-9.0910000000000005E-2</v>
      </c>
      <c r="G19" s="80">
        <f t="shared" si="3"/>
        <v>1.4000000000000123E-4</v>
      </c>
      <c r="H19" s="81">
        <f t="shared" si="4"/>
        <v>1.5399846001540119E-3</v>
      </c>
      <c r="I19" s="75">
        <f t="shared" si="5"/>
        <v>2.3393999999999997E-3</v>
      </c>
      <c r="K19" s="82">
        <f t="shared" si="6"/>
        <v>2.8072799999999995E-2</v>
      </c>
      <c r="L19" s="90">
        <f t="shared" si="7"/>
        <v>-6.283720000000001E-2</v>
      </c>
      <c r="P19" s="111">
        <f t="shared" si="9"/>
        <v>30.879771202287969</v>
      </c>
    </row>
    <row r="20" spans="1:16" x14ac:dyDescent="0.2">
      <c r="A20" t="s">
        <v>736</v>
      </c>
      <c r="B20" t="str">
        <f t="shared" si="0"/>
        <v>-0.13880</v>
      </c>
      <c r="C20" s="79">
        <v>-0.13880000000000001</v>
      </c>
      <c r="D20" t="str">
        <f t="shared" si="1"/>
        <v>-0.13855   -0.13880</v>
      </c>
      <c r="E20" t="str">
        <f t="shared" si="2"/>
        <v>-0.13855</v>
      </c>
      <c r="F20" s="79">
        <v>-0.13855000000000001</v>
      </c>
      <c r="G20" s="80">
        <f t="shared" si="3"/>
        <v>2.5000000000000022E-4</v>
      </c>
      <c r="H20" s="81">
        <f t="shared" si="4"/>
        <v>1.8044027426921704E-3</v>
      </c>
      <c r="I20" s="75">
        <f t="shared" si="5"/>
        <v>2.6569999999999996E-3</v>
      </c>
      <c r="K20" s="82">
        <f t="shared" si="6"/>
        <v>3.1883999999999996E-2</v>
      </c>
      <c r="L20" s="90">
        <f t="shared" si="7"/>
        <v>-0.10666600000000001</v>
      </c>
      <c r="P20" s="111">
        <f t="shared" si="9"/>
        <v>23.01263081919884</v>
      </c>
    </row>
    <row r="21" spans="1:16" x14ac:dyDescent="0.2">
      <c r="A21" t="s">
        <v>737</v>
      </c>
      <c r="B21" t="str">
        <f t="shared" si="0"/>
        <v>+1.05559</v>
      </c>
      <c r="C21" s="79">
        <v>1.05559</v>
      </c>
      <c r="D21" t="str">
        <f t="shared" si="1"/>
        <v>+1.06000   +1.05559</v>
      </c>
      <c r="E21" t="str">
        <f t="shared" si="2"/>
        <v>+1.06000</v>
      </c>
      <c r="F21" s="79">
        <v>1.06</v>
      </c>
      <c r="G21" s="80">
        <f t="shared" si="3"/>
        <v>4.410000000000025E-3</v>
      </c>
      <c r="H21" s="81">
        <f t="shared" si="4"/>
        <v>4.1603773584905895E-3</v>
      </c>
      <c r="I21" s="75">
        <f t="shared" si="5"/>
        <v>5.2999999999999992E-3</v>
      </c>
      <c r="J21">
        <v>6</v>
      </c>
      <c r="K21" s="82">
        <f t="shared" si="6"/>
        <v>6.359999999999999E-2</v>
      </c>
      <c r="L21" s="97">
        <f t="shared" si="7"/>
        <v>1.1236000000000002</v>
      </c>
      <c r="P21" s="111">
        <f t="shared" si="9"/>
        <v>5.9999999999999991</v>
      </c>
    </row>
    <row r="22" spans="1:16" x14ac:dyDescent="0.2">
      <c r="A22" t="s">
        <v>738</v>
      </c>
      <c r="B22" t="str">
        <f t="shared" si="0"/>
        <v>-0.20295</v>
      </c>
      <c r="C22" s="79">
        <v>-0.20294999999999999</v>
      </c>
      <c r="D22" t="str">
        <f t="shared" si="1"/>
        <v>-0.20386   -0.20295</v>
      </c>
      <c r="E22" t="str">
        <f t="shared" si="2"/>
        <v>-0.20386</v>
      </c>
      <c r="F22" s="79">
        <v>-0.20386000000000001</v>
      </c>
      <c r="G22" s="80">
        <f t="shared" si="3"/>
        <v>9.100000000000219E-4</v>
      </c>
      <c r="H22" s="81">
        <f t="shared" si="4"/>
        <v>4.463847738644275E-3</v>
      </c>
      <c r="I22" s="75">
        <f t="shared" si="5"/>
        <v>3.0923999999999995E-3</v>
      </c>
      <c r="K22" s="82">
        <f t="shared" si="6"/>
        <v>3.7108799999999997E-2</v>
      </c>
      <c r="L22" s="91">
        <f t="shared" si="7"/>
        <v>-0.16675120000000002</v>
      </c>
      <c r="P22" s="111">
        <f t="shared" si="9"/>
        <v>18.203080545472382</v>
      </c>
    </row>
    <row r="23" spans="1:16" x14ac:dyDescent="0.2">
      <c r="A23" t="s">
        <v>739</v>
      </c>
      <c r="B23" t="str">
        <f t="shared" si="0"/>
        <v>+0.03370</v>
      </c>
      <c r="C23" s="79">
        <v>3.3700000000000001E-2</v>
      </c>
      <c r="D23" t="str">
        <f t="shared" si="1"/>
        <v>+0.03634   +0.03370</v>
      </c>
      <c r="E23" t="str">
        <f t="shared" si="2"/>
        <v>+0.03634</v>
      </c>
      <c r="F23" s="79">
        <v>3.6339999999999997E-2</v>
      </c>
      <c r="G23" s="80">
        <f t="shared" si="3"/>
        <v>2.6399999999999965E-3</v>
      </c>
      <c r="H23" s="81">
        <f t="shared" si="4"/>
        <v>7.2647220693450656E-2</v>
      </c>
      <c r="I23" s="75">
        <f t="shared" si="5"/>
        <v>1.9755999999999997E-3</v>
      </c>
      <c r="K23" s="82">
        <f t="shared" si="6"/>
        <v>2.3707199999999998E-2</v>
      </c>
      <c r="L23" s="91">
        <f t="shared" si="7"/>
        <v>6.0047199999999995E-2</v>
      </c>
      <c r="P23" s="111">
        <f t="shared" si="9"/>
        <v>65.23720418271877</v>
      </c>
    </row>
    <row r="24" spans="1:16" x14ac:dyDescent="0.2">
      <c r="A24" t="s">
        <v>740</v>
      </c>
      <c r="B24" t="str">
        <f t="shared" si="0"/>
        <v>+0.03694</v>
      </c>
      <c r="C24" s="79">
        <v>3.6940000000000001E-2</v>
      </c>
      <c r="D24" t="str">
        <f t="shared" si="1"/>
        <v>+0.03554   +0.03694</v>
      </c>
      <c r="E24" t="str">
        <f t="shared" si="2"/>
        <v>+0.03554</v>
      </c>
      <c r="F24" s="79">
        <v>3.5540000000000002E-2</v>
      </c>
      <c r="G24" s="80">
        <f t="shared" si="3"/>
        <v>1.3999999999999985E-3</v>
      </c>
      <c r="H24" s="81">
        <f t="shared" si="4"/>
        <v>3.9392234102419765E-2</v>
      </c>
      <c r="I24" s="75">
        <f t="shared" si="5"/>
        <v>1.9702666666666663E-3</v>
      </c>
      <c r="K24" s="82">
        <f t="shared" si="6"/>
        <v>2.3643199999999996E-2</v>
      </c>
      <c r="L24" s="91">
        <f t="shared" si="7"/>
        <v>5.9183199999999998E-2</v>
      </c>
      <c r="P24" s="112">
        <f t="shared" si="9"/>
        <v>66.52560495216656</v>
      </c>
    </row>
    <row r="25" spans="1:16" x14ac:dyDescent="0.2">
      <c r="A25" t="s">
        <v>741</v>
      </c>
      <c r="B25" t="str">
        <f t="shared" si="0"/>
        <v>-0.09367</v>
      </c>
      <c r="C25" s="79">
        <v>-9.3670000000000003E-2</v>
      </c>
      <c r="D25" t="str">
        <f t="shared" si="1"/>
        <v>-0.09754   -0.09367</v>
      </c>
      <c r="E25" t="str">
        <f t="shared" si="2"/>
        <v>-0.09754</v>
      </c>
      <c r="F25" s="79">
        <v>-9.7540000000000002E-2</v>
      </c>
      <c r="G25" s="80">
        <f t="shared" si="3"/>
        <v>3.8699999999999984E-3</v>
      </c>
      <c r="H25" s="81">
        <f t="shared" si="4"/>
        <v>3.9676030346524484E-2</v>
      </c>
      <c r="I25" s="75">
        <f t="shared" si="5"/>
        <v>2.3835999999999996E-3</v>
      </c>
      <c r="K25" s="82">
        <f t="shared" si="6"/>
        <v>2.8603199999999995E-2</v>
      </c>
      <c r="L25" s="98">
        <f t="shared" si="7"/>
        <v>-6.8936800000000006E-2</v>
      </c>
      <c r="P25" s="111">
        <f t="shared" si="9"/>
        <v>29.324584785728923</v>
      </c>
    </row>
    <row r="26" spans="1:16" x14ac:dyDescent="0.2">
      <c r="A26" t="s">
        <v>742</v>
      </c>
      <c r="B26" t="str">
        <f t="shared" si="0"/>
        <v>-0.00497</v>
      </c>
      <c r="C26" s="79">
        <v>-4.9699999999999996E-3</v>
      </c>
      <c r="D26" t="str">
        <f t="shared" si="1"/>
        <v>-0.00375   -0.00497</v>
      </c>
      <c r="E26" t="str">
        <f t="shared" si="2"/>
        <v>-0.00375</v>
      </c>
      <c r="F26" s="79">
        <v>-3.7499999999999999E-3</v>
      </c>
      <c r="G26" s="80">
        <f t="shared" si="3"/>
        <v>1.2199999999999997E-3</v>
      </c>
      <c r="H26" s="81">
        <f t="shared" si="4"/>
        <v>0.32533333333333325</v>
      </c>
      <c r="I26" s="75">
        <f t="shared" si="5"/>
        <v>1.7583333333333333E-3</v>
      </c>
      <c r="K26" s="82">
        <f t="shared" si="6"/>
        <v>2.1100000000000001E-2</v>
      </c>
      <c r="L26" s="98">
        <f t="shared" si="7"/>
        <v>1.7350000000000001E-2</v>
      </c>
      <c r="P26" s="111">
        <f t="shared" si="9"/>
        <v>562.66666666666674</v>
      </c>
    </row>
    <row r="27" spans="1:16" x14ac:dyDescent="0.2">
      <c r="A27" t="s">
        <v>743</v>
      </c>
      <c r="B27" t="str">
        <f t="shared" si="0"/>
        <v>-0.01689</v>
      </c>
      <c r="C27" s="79">
        <v>-1.6889999999999999E-2</v>
      </c>
      <c r="D27" t="str">
        <f t="shared" si="1"/>
        <v>-0.01848   -0.01689</v>
      </c>
      <c r="E27" t="str">
        <f t="shared" si="2"/>
        <v>-0.01848</v>
      </c>
      <c r="F27" s="79">
        <v>-1.848E-2</v>
      </c>
      <c r="G27" s="80">
        <f t="shared" si="3"/>
        <v>1.5900000000000011E-3</v>
      </c>
      <c r="H27" s="81">
        <f t="shared" si="4"/>
        <v>8.6038961038961095E-2</v>
      </c>
      <c r="I27" s="75">
        <f t="shared" si="5"/>
        <v>1.8565333333333332E-3</v>
      </c>
      <c r="K27" s="82">
        <f t="shared" si="6"/>
        <v>2.2278399999999997E-2</v>
      </c>
      <c r="L27" s="91">
        <f t="shared" si="7"/>
        <v>3.7983999999999969E-3</v>
      </c>
      <c r="P27" s="111">
        <f t="shared" si="9"/>
        <v>120.55411255411255</v>
      </c>
    </row>
    <row r="28" spans="1:16" x14ac:dyDescent="0.2">
      <c r="A28" t="s">
        <v>744</v>
      </c>
      <c r="B28" t="str">
        <f t="shared" si="0"/>
        <v>+0.03765</v>
      </c>
      <c r="C28" s="79">
        <v>3.7650000000000003E-2</v>
      </c>
      <c r="D28" t="str">
        <f t="shared" si="1"/>
        <v>+0.03518   +0.03765</v>
      </c>
      <c r="E28" t="str">
        <f t="shared" si="2"/>
        <v>+0.03518</v>
      </c>
      <c r="F28" s="79">
        <v>3.5180000000000003E-2</v>
      </c>
      <c r="G28" s="80">
        <f t="shared" si="3"/>
        <v>2.47E-3</v>
      </c>
      <c r="H28" s="81">
        <f t="shared" si="4"/>
        <v>7.0210346787947686E-2</v>
      </c>
      <c r="I28" s="75">
        <f t="shared" si="5"/>
        <v>1.9678666666666667E-3</v>
      </c>
      <c r="K28" s="82">
        <f t="shared" si="6"/>
        <v>2.3614400000000001E-2</v>
      </c>
      <c r="L28" s="84">
        <f t="shared" si="7"/>
        <v>5.8794400000000004E-2</v>
      </c>
      <c r="P28" s="113">
        <f t="shared" si="9"/>
        <v>67.124502558271743</v>
      </c>
    </row>
    <row r="29" spans="1:16" x14ac:dyDescent="0.2">
      <c r="A29" t="s">
        <v>745</v>
      </c>
      <c r="B29" t="str">
        <f t="shared" si="0"/>
        <v>+0.02249</v>
      </c>
      <c r="C29" s="79">
        <v>2.249E-2</v>
      </c>
      <c r="D29" t="str">
        <f t="shared" si="1"/>
        <v>+0.02552   +0.02249</v>
      </c>
      <c r="E29" t="str">
        <f t="shared" si="2"/>
        <v>+0.02552</v>
      </c>
      <c r="F29" s="79">
        <v>2.5520000000000001E-2</v>
      </c>
      <c r="G29" s="80">
        <f t="shared" si="3"/>
        <v>3.0300000000000014E-3</v>
      </c>
      <c r="H29" s="81">
        <f t="shared" si="4"/>
        <v>0.11873040752351102</v>
      </c>
      <c r="I29" s="75">
        <f t="shared" si="5"/>
        <v>1.9034666666666667E-3</v>
      </c>
      <c r="K29" s="82">
        <f t="shared" si="6"/>
        <v>2.28416E-2</v>
      </c>
      <c r="L29" s="84">
        <f t="shared" si="7"/>
        <v>4.8361600000000005E-2</v>
      </c>
      <c r="P29" s="111">
        <f t="shared" si="9"/>
        <v>89.504702194357364</v>
      </c>
    </row>
    <row r="30" spans="1:16" x14ac:dyDescent="0.2">
      <c r="A30" t="s">
        <v>746</v>
      </c>
      <c r="B30" t="str">
        <f t="shared" si="0"/>
        <v>+0.07119</v>
      </c>
      <c r="C30" s="79">
        <v>7.1190000000000003E-2</v>
      </c>
      <c r="D30" t="str">
        <f t="shared" si="1"/>
        <v>+0.07440   +0.07119</v>
      </c>
      <c r="E30" t="str">
        <f t="shared" si="2"/>
        <v>+0.07440</v>
      </c>
      <c r="F30" s="79">
        <v>7.4399999999999994E-2</v>
      </c>
      <c r="G30" s="80">
        <f t="shared" si="3"/>
        <v>3.2099999999999906E-3</v>
      </c>
      <c r="H30" s="81">
        <f t="shared" si="4"/>
        <v>4.3145161290322455E-2</v>
      </c>
      <c r="I30" s="75">
        <f t="shared" si="5"/>
        <v>2.2293333333333332E-3</v>
      </c>
      <c r="K30" s="82">
        <f t="shared" si="6"/>
        <v>2.6751999999999998E-2</v>
      </c>
      <c r="L30" s="84">
        <f t="shared" si="7"/>
        <v>0.10115199999999999</v>
      </c>
      <c r="P30" s="111">
        <f t="shared" si="9"/>
        <v>35.956989247311824</v>
      </c>
    </row>
    <row r="31" spans="1:16" x14ac:dyDescent="0.2">
      <c r="A31" t="s">
        <v>747</v>
      </c>
      <c r="B31" t="str">
        <f t="shared" si="0"/>
        <v>-0.16718</v>
      </c>
      <c r="C31" s="79">
        <v>-0.16718</v>
      </c>
      <c r="D31" t="str">
        <f t="shared" si="1"/>
        <v>-0.16881   -0.16718</v>
      </c>
      <c r="E31" t="str">
        <f t="shared" si="2"/>
        <v>-0.16881</v>
      </c>
      <c r="F31" s="79">
        <v>-0.16880999999999999</v>
      </c>
      <c r="G31" s="80">
        <f t="shared" si="3"/>
        <v>1.6299999999999926E-3</v>
      </c>
      <c r="H31" s="81">
        <f t="shared" si="4"/>
        <v>9.655826076654184E-3</v>
      </c>
      <c r="I31" s="75">
        <f t="shared" si="5"/>
        <v>2.8587333333333327E-3</v>
      </c>
      <c r="K31" s="82">
        <f t="shared" si="6"/>
        <v>3.4304799999999996E-2</v>
      </c>
      <c r="L31" s="91">
        <f t="shared" si="7"/>
        <v>-0.13450519999999999</v>
      </c>
      <c r="P31" s="111">
        <f t="shared" si="9"/>
        <v>20.321544932172266</v>
      </c>
    </row>
    <row r="32" spans="1:16" x14ac:dyDescent="0.2">
      <c r="A32" t="s">
        <v>748</v>
      </c>
      <c r="B32" t="str">
        <f t="shared" si="0"/>
        <v>+0.17211</v>
      </c>
      <c r="C32" s="79">
        <v>0.17211000000000001</v>
      </c>
      <c r="D32" t="str">
        <f t="shared" si="1"/>
        <v>+0.17326   +0.17211</v>
      </c>
      <c r="E32" t="str">
        <f t="shared" si="2"/>
        <v>+0.17326</v>
      </c>
      <c r="F32" s="79">
        <v>0.17326</v>
      </c>
      <c r="G32" s="80">
        <f t="shared" si="3"/>
        <v>1.1499999999999844E-3</v>
      </c>
      <c r="H32" s="81">
        <f t="shared" si="4"/>
        <v>6.6374235253375529E-3</v>
      </c>
      <c r="I32" s="75">
        <f t="shared" si="5"/>
        <v>2.8883999999999997E-3</v>
      </c>
      <c r="K32" s="82">
        <f t="shared" si="6"/>
        <v>3.4660799999999999E-2</v>
      </c>
      <c r="L32" s="91">
        <f t="shared" si="7"/>
        <v>0.20792079999999999</v>
      </c>
      <c r="P32" s="111">
        <f t="shared" si="9"/>
        <v>20.005079071915041</v>
      </c>
    </row>
    <row r="33" spans="1:16" x14ac:dyDescent="0.2">
      <c r="A33" t="s">
        <v>749</v>
      </c>
      <c r="B33" t="str">
        <f t="shared" si="0"/>
        <v>+0.04407</v>
      </c>
      <c r="C33" s="79">
        <v>4.4069999999999998E-2</v>
      </c>
      <c r="D33" t="str">
        <f t="shared" si="1"/>
        <v>+0.04268   +0.04407</v>
      </c>
      <c r="E33" t="str">
        <f t="shared" si="2"/>
        <v>+0.04268</v>
      </c>
      <c r="F33" s="79">
        <v>4.2680000000000003E-2</v>
      </c>
      <c r="G33" s="80">
        <f t="shared" si="3"/>
        <v>1.3899999999999954E-3</v>
      </c>
      <c r="H33" s="81">
        <f t="shared" si="4"/>
        <v>3.2567947516401012E-2</v>
      </c>
      <c r="I33" s="75">
        <f t="shared" si="5"/>
        <v>2.0178666666666664E-3</v>
      </c>
      <c r="K33" s="82">
        <f t="shared" si="6"/>
        <v>2.4214399999999997E-2</v>
      </c>
      <c r="L33" s="91">
        <f t="shared" si="7"/>
        <v>6.6894399999999993E-2</v>
      </c>
      <c r="P33" s="114">
        <f t="shared" si="9"/>
        <v>56.734770384254908</v>
      </c>
    </row>
    <row r="34" spans="1:16" x14ac:dyDescent="0.2">
      <c r="A34" t="s">
        <v>750</v>
      </c>
      <c r="B34" t="str">
        <f t="shared" si="0"/>
        <v>+0.03654</v>
      </c>
      <c r="C34" s="79">
        <v>3.6540000000000003E-2</v>
      </c>
      <c r="D34" t="str">
        <f t="shared" si="1"/>
        <v>+0.03494   +0.03654</v>
      </c>
      <c r="E34" t="str">
        <f t="shared" si="2"/>
        <v>+0.03494</v>
      </c>
      <c r="F34" s="79">
        <v>3.4939999999999999E-2</v>
      </c>
      <c r="G34" s="80">
        <f t="shared" si="3"/>
        <v>1.6000000000000042E-3</v>
      </c>
      <c r="H34" s="81">
        <f t="shared" si="4"/>
        <v>4.5792787635947463E-2</v>
      </c>
      <c r="I34" s="75">
        <f t="shared" si="5"/>
        <v>1.9662666666666667E-3</v>
      </c>
      <c r="K34" s="82">
        <f t="shared" si="6"/>
        <v>2.35952E-2</v>
      </c>
      <c r="L34" s="91">
        <f t="shared" si="7"/>
        <v>5.8535199999999996E-2</v>
      </c>
      <c r="P34" s="111">
        <f t="shared" si="9"/>
        <v>67.53062392673155</v>
      </c>
    </row>
    <row r="35" spans="1:16" x14ac:dyDescent="0.2">
      <c r="A35" t="s">
        <v>751</v>
      </c>
      <c r="B35" t="str">
        <f t="shared" si="0"/>
        <v>+0.00930</v>
      </c>
      <c r="C35" s="79">
        <v>9.2999999999999992E-3</v>
      </c>
      <c r="D35" t="str">
        <f t="shared" si="1"/>
        <v>+0.00803   +0.00930</v>
      </c>
      <c r="E35" t="str">
        <f t="shared" si="2"/>
        <v>+0.00803</v>
      </c>
      <c r="F35" s="79">
        <v>8.0300000000000007E-3</v>
      </c>
      <c r="G35" s="80">
        <f t="shared" si="3"/>
        <v>1.2699999999999986E-3</v>
      </c>
      <c r="H35" s="81">
        <f t="shared" si="4"/>
        <v>0.15815691158156892</v>
      </c>
      <c r="I35" s="75">
        <f t="shared" si="5"/>
        <v>1.7868666666666666E-3</v>
      </c>
      <c r="K35" s="82">
        <f t="shared" si="6"/>
        <v>2.14424E-2</v>
      </c>
      <c r="L35" s="91">
        <f t="shared" si="7"/>
        <v>2.9472400000000003E-2</v>
      </c>
      <c r="P35" s="111">
        <f t="shared" si="9"/>
        <v>267.02864259028638</v>
      </c>
    </row>
    <row r="36" spans="1:16" x14ac:dyDescent="0.2">
      <c r="A36" t="s">
        <v>760</v>
      </c>
      <c r="B36" t="str">
        <f t="shared" si="0"/>
        <v>+0.06160</v>
      </c>
      <c r="C36" s="79">
        <v>6.1600000000000002E-2</v>
      </c>
      <c r="D36" t="str">
        <f t="shared" si="1"/>
        <v>+0.05965   +0.06160</v>
      </c>
      <c r="E36" t="str">
        <f t="shared" si="2"/>
        <v>+0.05965</v>
      </c>
      <c r="F36" s="79">
        <v>5.9650000000000002E-2</v>
      </c>
      <c r="G36" s="80">
        <f t="shared" si="3"/>
        <v>1.9500000000000003E-3</v>
      </c>
      <c r="H36" s="81">
        <f t="shared" si="4"/>
        <v>3.269069572506287E-2</v>
      </c>
      <c r="I36" s="75">
        <f t="shared" si="5"/>
        <v>2.1309999999999996E-3</v>
      </c>
      <c r="K36" s="82">
        <f t="shared" si="6"/>
        <v>2.5571999999999998E-2</v>
      </c>
      <c r="L36" s="91">
        <f t="shared" si="7"/>
        <v>8.5221999999999992E-2</v>
      </c>
      <c r="P36" s="111">
        <f t="shared" si="9"/>
        <v>42.870075440067055</v>
      </c>
    </row>
    <row r="37" spans="1:16" x14ac:dyDescent="0.2">
      <c r="A37" t="s">
        <v>752</v>
      </c>
      <c r="B37" t="str">
        <f t="shared" si="0"/>
        <v>+0.05382</v>
      </c>
      <c r="C37" s="79">
        <v>5.382E-2</v>
      </c>
      <c r="D37" t="str">
        <f t="shared" si="1"/>
        <v>+0.05243   +0.05382</v>
      </c>
      <c r="E37" t="str">
        <f t="shared" si="2"/>
        <v>+0.05243</v>
      </c>
      <c r="F37" s="79">
        <v>5.2429999999999997E-2</v>
      </c>
      <c r="G37" s="80">
        <f t="shared" si="3"/>
        <v>1.3900000000000023E-3</v>
      </c>
      <c r="H37" s="81">
        <f t="shared" si="4"/>
        <v>2.6511539195117347E-2</v>
      </c>
      <c r="I37" s="75">
        <f t="shared" si="5"/>
        <v>2.0828666666666664E-3</v>
      </c>
      <c r="K37" s="82">
        <f t="shared" si="6"/>
        <v>2.4994399999999996E-2</v>
      </c>
      <c r="L37" s="84">
        <f t="shared" si="7"/>
        <v>7.742439999999999E-2</v>
      </c>
      <c r="P37" s="111">
        <f t="shared" si="9"/>
        <v>47.671943543772642</v>
      </c>
    </row>
    <row r="38" spans="1:16" x14ac:dyDescent="0.2">
      <c r="A38" t="s">
        <v>753</v>
      </c>
      <c r="B38" t="str">
        <f t="shared" si="0"/>
        <v>-0.17388</v>
      </c>
      <c r="C38" s="79">
        <v>-0.17388000000000001</v>
      </c>
      <c r="D38" t="str">
        <f t="shared" si="1"/>
        <v>-0.17115   -0.17388</v>
      </c>
      <c r="E38" t="str">
        <f t="shared" si="2"/>
        <v>-0.17115</v>
      </c>
      <c r="F38" s="79">
        <v>-0.17115</v>
      </c>
      <c r="G38" s="80">
        <f t="shared" si="3"/>
        <v>2.7300000000000102E-3</v>
      </c>
      <c r="H38" s="81">
        <f t="shared" si="4"/>
        <v>1.5950920245398834E-2</v>
      </c>
      <c r="I38" s="75">
        <f t="shared" si="5"/>
        <v>2.8743333333333329E-3</v>
      </c>
      <c r="K38" s="82">
        <f t="shared" si="6"/>
        <v>3.4491999999999995E-2</v>
      </c>
      <c r="L38" s="91">
        <f t="shared" si="7"/>
        <v>-0.136658</v>
      </c>
      <c r="P38" s="111">
        <f t="shared" si="9"/>
        <v>20.153082091732397</v>
      </c>
    </row>
    <row r="39" spans="1:16" x14ac:dyDescent="0.2">
      <c r="A39" t="s">
        <v>754</v>
      </c>
      <c r="B39" t="str">
        <f t="shared" si="0"/>
        <v>-0.06127</v>
      </c>
      <c r="C39" s="79">
        <v>-6.1269999999999998E-2</v>
      </c>
      <c r="D39" t="str">
        <f t="shared" si="1"/>
        <v>-0.05872   -0.06127</v>
      </c>
      <c r="E39" t="str">
        <f t="shared" si="2"/>
        <v>-0.05872</v>
      </c>
      <c r="F39" s="79">
        <v>-5.8720000000000001E-2</v>
      </c>
      <c r="G39" s="80">
        <f t="shared" si="3"/>
        <v>2.5499999999999967E-3</v>
      </c>
      <c r="H39" s="81">
        <f t="shared" si="4"/>
        <v>4.3426430517711112E-2</v>
      </c>
      <c r="I39" s="75">
        <f t="shared" si="5"/>
        <v>2.1247999999999996E-3</v>
      </c>
      <c r="K39" s="82">
        <f t="shared" si="6"/>
        <v>2.5497599999999995E-2</v>
      </c>
      <c r="L39" s="91">
        <f t="shared" si="7"/>
        <v>-3.3222400000000006E-2</v>
      </c>
      <c r="P39" s="111">
        <f t="shared" si="9"/>
        <v>43.422343324250676</v>
      </c>
    </row>
    <row r="40" spans="1:16" x14ac:dyDescent="0.2">
      <c r="A40" t="s">
        <v>755</v>
      </c>
      <c r="B40" t="str">
        <f t="shared" si="0"/>
        <v>-0.06259</v>
      </c>
      <c r="C40" s="79">
        <v>-6.2590000000000007E-2</v>
      </c>
      <c r="D40" t="str">
        <f t="shared" si="1"/>
        <v>-0.06255   -0.06259</v>
      </c>
      <c r="E40" t="str">
        <f t="shared" si="2"/>
        <v>-0.06255</v>
      </c>
      <c r="F40" s="79">
        <v>-6.2549999999999994E-2</v>
      </c>
      <c r="G40" s="80">
        <f t="shared" si="3"/>
        <v>4.0000000000012248E-5</v>
      </c>
      <c r="H40" s="81">
        <f>G40/ABS(F40)</f>
        <v>6.3948840927277779E-4</v>
      </c>
      <c r="I40" s="75">
        <f>IF(J40=6,(1/3)*0.015*ABS(F40),(1/3)*(0.02*ABS(F40)+0.0052*1))</f>
        <v>2.1503333333333331E-3</v>
      </c>
      <c r="K40" s="82">
        <f t="shared" si="6"/>
        <v>2.5803999999999997E-2</v>
      </c>
      <c r="L40" s="91">
        <f t="shared" si="7"/>
        <v>-3.6746000000000001E-2</v>
      </c>
      <c r="P40" s="111">
        <f t="shared" si="9"/>
        <v>41.253397282174262</v>
      </c>
    </row>
    <row r="41" spans="1:16" x14ac:dyDescent="0.2">
      <c r="H41" s="127">
        <f>AVERAGE(H2:H40)</f>
        <v>4.2712590546010877E-2</v>
      </c>
      <c r="P41" s="144">
        <f>AVERAGE(P2:P40)</f>
        <v>58.804190802877841</v>
      </c>
    </row>
    <row r="42" spans="1:16" x14ac:dyDescent="0.2">
      <c r="A42" t="s">
        <v>427</v>
      </c>
    </row>
    <row r="43" spans="1:16" x14ac:dyDescent="0.2">
      <c r="A43" t="s">
        <v>432</v>
      </c>
      <c r="B43" t="str">
        <f t="shared" ref="B43:B81" si="10">RIGHT(A43,8)</f>
        <v>+1.60339</v>
      </c>
      <c r="C43" s="78">
        <v>1.6033900000000001</v>
      </c>
      <c r="D43" t="str">
        <f>RIGHT(A43,19)</f>
        <v>+1.56805   +1.60339</v>
      </c>
      <c r="E43" t="str">
        <f t="shared" ref="E43:E81" si="11">LEFT(D43,8)</f>
        <v>+1.56805</v>
      </c>
      <c r="F43" s="78">
        <v>1.5680499999999999</v>
      </c>
      <c r="G43" s="80">
        <f>ABS(F43-C43)</f>
        <v>3.5340000000000149E-2</v>
      </c>
      <c r="H43" s="81">
        <f>G43/ABS(F43)</f>
        <v>2.2537546634354869E-2</v>
      </c>
      <c r="I43" s="75">
        <f>IF(J43=6,(1/3)*0.015*ABS(F43),(1/3)*(0.02*ABS(F43)+0.0052*1))</f>
        <v>1.2186999999999998E-2</v>
      </c>
      <c r="K43" s="82">
        <f>I43*$K$1</f>
        <v>0.14624399999999999</v>
      </c>
      <c r="L43" s="90">
        <f>K43+F43</f>
        <v>1.714294</v>
      </c>
      <c r="P43" s="111">
        <f>(ABS(K43)/ABS(F43))*100</f>
        <v>9.32648831351041</v>
      </c>
    </row>
    <row r="44" spans="1:16" x14ac:dyDescent="0.2">
      <c r="A44" t="s">
        <v>433</v>
      </c>
      <c r="B44" t="str">
        <f t="shared" si="10"/>
        <v>+0.76529</v>
      </c>
      <c r="C44" s="78">
        <v>0.76529000000000003</v>
      </c>
      <c r="D44" t="str">
        <f t="shared" ref="D44:D81" si="12">RIGHT(A44,19)</f>
        <v>+0.75460   +0.76529</v>
      </c>
      <c r="E44" t="str">
        <f t="shared" si="11"/>
        <v>+0.75460</v>
      </c>
      <c r="F44" s="78">
        <v>0.75460000000000005</v>
      </c>
      <c r="G44" s="80">
        <f t="shared" ref="G44:G81" si="13">ABS(F44-C44)</f>
        <v>1.0689999999999977E-2</v>
      </c>
      <c r="H44" s="81">
        <f t="shared" ref="H44:H81" si="14">G44/ABS(F44)</f>
        <v>1.4166445799098829E-2</v>
      </c>
      <c r="I44" s="75">
        <f t="shared" ref="I44:I81" si="15">IF(J44=6,(1/3)*0.015*ABS(F44),(1/3)*(0.02*ABS(F44)+0.0052*1))</f>
        <v>6.764E-3</v>
      </c>
      <c r="K44" s="82">
        <f t="shared" ref="K44:K81" si="16">I44*$K$1</f>
        <v>8.1168000000000004E-2</v>
      </c>
      <c r="L44" s="90">
        <f t="shared" ref="L44:L81" si="17">K44+F44</f>
        <v>0.83576800000000007</v>
      </c>
      <c r="P44" s="111">
        <f t="shared" ref="P44:P81" si="18">(ABS(K44)/ABS(F44))*100</f>
        <v>10.756427246223165</v>
      </c>
    </row>
    <row r="45" spans="1:16" x14ac:dyDescent="0.2">
      <c r="A45" t="s">
        <v>434</v>
      </c>
      <c r="B45" t="str">
        <f t="shared" si="10"/>
        <v>+0.72659</v>
      </c>
      <c r="C45" s="78">
        <v>0.72658999999999996</v>
      </c>
      <c r="D45" t="str">
        <f t="shared" si="12"/>
        <v>+0.73305   +0.72659</v>
      </c>
      <c r="E45" t="str">
        <f t="shared" si="11"/>
        <v>+0.73305</v>
      </c>
      <c r="F45" s="78">
        <v>0.73304999999999998</v>
      </c>
      <c r="G45" s="80">
        <f t="shared" si="13"/>
        <v>6.4600000000000213E-3</v>
      </c>
      <c r="H45" s="81">
        <f t="shared" si="14"/>
        <v>8.8124957369893203E-3</v>
      </c>
      <c r="I45" s="75">
        <f t="shared" si="15"/>
        <v>6.6203333333333331E-3</v>
      </c>
      <c r="K45" s="82">
        <f t="shared" si="16"/>
        <v>7.9444000000000001E-2</v>
      </c>
      <c r="L45" s="90">
        <f t="shared" si="17"/>
        <v>0.81249399999999994</v>
      </c>
      <c r="P45" s="112">
        <f t="shared" si="18"/>
        <v>10.837459927699339</v>
      </c>
    </row>
    <row r="46" spans="1:16" x14ac:dyDescent="0.2">
      <c r="A46" t="s">
        <v>435</v>
      </c>
      <c r="B46" t="str">
        <f t="shared" si="10"/>
        <v>+0.27689</v>
      </c>
      <c r="C46" s="78">
        <v>0.27689000000000002</v>
      </c>
      <c r="D46" t="str">
        <f t="shared" si="12"/>
        <v>+0.28126   +0.27689</v>
      </c>
      <c r="E46" t="str">
        <f t="shared" si="11"/>
        <v>+0.28126</v>
      </c>
      <c r="F46" s="78">
        <v>0.28126000000000001</v>
      </c>
      <c r="G46" s="80">
        <f t="shared" si="13"/>
        <v>4.369999999999985E-3</v>
      </c>
      <c r="H46" s="81">
        <f t="shared" si="14"/>
        <v>1.5537225343098858E-2</v>
      </c>
      <c r="I46" s="75">
        <f t="shared" si="15"/>
        <v>3.6083999999999999E-3</v>
      </c>
      <c r="K46" s="82">
        <f t="shared" si="16"/>
        <v>4.33008E-2</v>
      </c>
      <c r="L46" s="90">
        <f t="shared" si="17"/>
        <v>0.32456079999999998</v>
      </c>
      <c r="P46" s="111">
        <f t="shared" si="18"/>
        <v>15.395292611818245</v>
      </c>
    </row>
    <row r="47" spans="1:16" x14ac:dyDescent="0.2">
      <c r="A47" t="s">
        <v>436</v>
      </c>
      <c r="B47" t="str">
        <f t="shared" si="10"/>
        <v>+0.15804</v>
      </c>
      <c r="C47" s="78">
        <v>0.15804000000000001</v>
      </c>
      <c r="D47" t="str">
        <f t="shared" si="12"/>
        <v>+0.16101   +0.15804</v>
      </c>
      <c r="E47" t="str">
        <f t="shared" si="11"/>
        <v>+0.16101</v>
      </c>
      <c r="F47" s="78">
        <v>0.16100999999999999</v>
      </c>
      <c r="G47" s="80">
        <f t="shared" si="13"/>
        <v>2.9699999999999727E-3</v>
      </c>
      <c r="H47" s="81">
        <f t="shared" si="14"/>
        <v>1.8446059250978031E-2</v>
      </c>
      <c r="I47" s="75">
        <f t="shared" si="15"/>
        <v>2.8067333333333328E-3</v>
      </c>
      <c r="K47" s="82">
        <f t="shared" si="16"/>
        <v>3.3680799999999997E-2</v>
      </c>
      <c r="L47" s="90">
        <f t="shared" si="17"/>
        <v>0.1946908</v>
      </c>
      <c r="P47" s="111">
        <f t="shared" si="18"/>
        <v>20.918452270045336</v>
      </c>
    </row>
    <row r="48" spans="1:16" x14ac:dyDescent="0.2">
      <c r="A48" t="s">
        <v>437</v>
      </c>
      <c r="B48" t="str">
        <f t="shared" si="10"/>
        <v>-0.41384</v>
      </c>
      <c r="C48" s="78">
        <v>-0.41383999999999999</v>
      </c>
      <c r="D48" t="str">
        <f t="shared" si="12"/>
        <v>-0.40536   -0.41384</v>
      </c>
      <c r="E48" t="str">
        <f t="shared" si="11"/>
        <v>-0.40536</v>
      </c>
      <c r="F48" s="78">
        <v>-0.40536</v>
      </c>
      <c r="G48" s="80">
        <f t="shared" si="13"/>
        <v>8.4799999999999875E-3</v>
      </c>
      <c r="H48" s="81">
        <f t="shared" si="14"/>
        <v>2.0919676337083058E-2</v>
      </c>
      <c r="I48" s="75">
        <f t="shared" si="15"/>
        <v>4.435733333333333E-3</v>
      </c>
      <c r="K48" s="82">
        <f t="shared" si="16"/>
        <v>5.3228799999999993E-2</v>
      </c>
      <c r="L48" s="90">
        <f t="shared" si="17"/>
        <v>-0.35213119999999998</v>
      </c>
      <c r="P48" s="111">
        <f t="shared" si="18"/>
        <v>13.131241365699623</v>
      </c>
    </row>
    <row r="49" spans="1:16" x14ac:dyDescent="0.2">
      <c r="A49" t="s">
        <v>438</v>
      </c>
      <c r="B49" t="str">
        <f t="shared" si="10"/>
        <v>+0.06924</v>
      </c>
      <c r="C49" s="78">
        <v>6.9239999999999996E-2</v>
      </c>
      <c r="D49" t="str">
        <f t="shared" si="12"/>
        <v>+0.07337   +0.06924</v>
      </c>
      <c r="E49" t="str">
        <f t="shared" si="11"/>
        <v>+0.07337</v>
      </c>
      <c r="F49" s="78">
        <v>7.3370000000000005E-2</v>
      </c>
      <c r="G49" s="80">
        <f t="shared" si="13"/>
        <v>4.1300000000000087E-3</v>
      </c>
      <c r="H49" s="81">
        <f t="shared" si="14"/>
        <v>5.6290036799782041E-2</v>
      </c>
      <c r="I49" s="75">
        <f t="shared" si="15"/>
        <v>2.2224666666666665E-3</v>
      </c>
      <c r="K49" s="82">
        <f t="shared" si="16"/>
        <v>2.6669599999999998E-2</v>
      </c>
      <c r="L49" s="83">
        <f t="shared" si="17"/>
        <v>0.10003960000000001</v>
      </c>
      <c r="P49" s="113">
        <f t="shared" si="18"/>
        <v>36.349461632819953</v>
      </c>
    </row>
    <row r="50" spans="1:16" x14ac:dyDescent="0.2">
      <c r="A50" t="s">
        <v>439</v>
      </c>
      <c r="B50" t="str">
        <f t="shared" si="10"/>
        <v>+0.08441</v>
      </c>
      <c r="C50" s="78">
        <v>8.4409999999999999E-2</v>
      </c>
      <c r="D50" t="str">
        <f t="shared" si="12"/>
        <v>+0.07850   +0.08441</v>
      </c>
      <c r="E50" t="str">
        <f t="shared" si="11"/>
        <v>+0.07850</v>
      </c>
      <c r="F50" s="78">
        <v>7.85E-2</v>
      </c>
      <c r="G50" s="80">
        <f t="shared" si="13"/>
        <v>5.9099999999999986E-3</v>
      </c>
      <c r="H50" s="81">
        <f t="shared" si="14"/>
        <v>7.5286624203821637E-2</v>
      </c>
      <c r="I50" s="75">
        <f t="shared" si="15"/>
        <v>2.2566666666666664E-3</v>
      </c>
      <c r="K50" s="82">
        <f t="shared" si="16"/>
        <v>2.7079999999999996E-2</v>
      </c>
      <c r="L50" s="83">
        <f t="shared" si="17"/>
        <v>0.10557999999999999</v>
      </c>
      <c r="P50" s="111">
        <f t="shared" si="18"/>
        <v>34.496815286624198</v>
      </c>
    </row>
    <row r="51" spans="1:16" x14ac:dyDescent="0.2">
      <c r="A51" t="s">
        <v>440</v>
      </c>
      <c r="B51" t="str">
        <f t="shared" si="10"/>
        <v>+0.18439</v>
      </c>
      <c r="C51" s="78">
        <v>0.18439</v>
      </c>
      <c r="D51" t="str">
        <f t="shared" si="12"/>
        <v>+0.17927   +0.18439</v>
      </c>
      <c r="E51" t="str">
        <f t="shared" si="11"/>
        <v>+0.17927</v>
      </c>
      <c r="F51" s="78">
        <v>0.17927000000000001</v>
      </c>
      <c r="G51" s="80">
        <f t="shared" si="13"/>
        <v>5.1199999999999857E-3</v>
      </c>
      <c r="H51" s="81">
        <f t="shared" si="14"/>
        <v>2.8560272215094468E-2</v>
      </c>
      <c r="I51" s="75">
        <f t="shared" si="15"/>
        <v>2.9284666666666665E-3</v>
      </c>
      <c r="K51" s="82">
        <f t="shared" si="16"/>
        <v>3.5141599999999995E-2</v>
      </c>
      <c r="L51" s="83">
        <f t="shared" si="17"/>
        <v>0.21441160000000001</v>
      </c>
      <c r="P51" s="111">
        <f t="shared" si="18"/>
        <v>19.602610587382159</v>
      </c>
    </row>
    <row r="52" spans="1:16" x14ac:dyDescent="0.2">
      <c r="A52" t="s">
        <v>441</v>
      </c>
      <c r="B52" t="str">
        <f t="shared" si="10"/>
        <v>-0.00222</v>
      </c>
      <c r="C52" s="78">
        <v>-2.2200000000000002E-3</v>
      </c>
      <c r="D52" t="str">
        <f t="shared" si="12"/>
        <v>-0.00000   -0.00222</v>
      </c>
      <c r="E52" t="str">
        <f t="shared" si="11"/>
        <v>-0.00000</v>
      </c>
      <c r="F52" s="78">
        <v>0</v>
      </c>
      <c r="G52" s="80">
        <f t="shared" si="13"/>
        <v>2.2200000000000002E-3</v>
      </c>
      <c r="H52" s="81"/>
      <c r="I52" s="75">
        <f t="shared" si="15"/>
        <v>1.7333333333333333E-3</v>
      </c>
      <c r="K52" s="82">
        <f t="shared" si="16"/>
        <v>2.0799999999999999E-2</v>
      </c>
      <c r="L52" s="90">
        <f t="shared" si="17"/>
        <v>2.0799999999999999E-2</v>
      </c>
      <c r="P52" s="111"/>
    </row>
    <row r="53" spans="1:16" x14ac:dyDescent="0.2">
      <c r="A53" t="s">
        <v>442</v>
      </c>
      <c r="B53" t="str">
        <f t="shared" si="10"/>
        <v>-0.00286</v>
      </c>
      <c r="C53" s="78">
        <v>-2.8600000000000001E-3</v>
      </c>
      <c r="D53" t="str">
        <f t="shared" si="12"/>
        <v>+0.00000   -0.00286</v>
      </c>
      <c r="E53" t="str">
        <f t="shared" si="11"/>
        <v>+0.00000</v>
      </c>
      <c r="F53" s="78">
        <v>0</v>
      </c>
      <c r="G53" s="80">
        <f t="shared" si="13"/>
        <v>2.8600000000000001E-3</v>
      </c>
      <c r="H53" s="81"/>
      <c r="I53" s="75">
        <f t="shared" si="15"/>
        <v>1.7333333333333333E-3</v>
      </c>
      <c r="K53" s="82">
        <f t="shared" si="16"/>
        <v>2.0799999999999999E-2</v>
      </c>
      <c r="L53" s="90">
        <f t="shared" si="17"/>
        <v>2.0799999999999999E-2</v>
      </c>
      <c r="P53" s="111"/>
    </row>
    <row r="54" spans="1:16" x14ac:dyDescent="0.2">
      <c r="A54" t="s">
        <v>443</v>
      </c>
      <c r="B54" t="str">
        <f t="shared" si="10"/>
        <v>+0.05128</v>
      </c>
      <c r="C54" s="78">
        <v>5.1279999999999999E-2</v>
      </c>
      <c r="D54" t="str">
        <f t="shared" si="12"/>
        <v>+0.05275   +0.05128</v>
      </c>
      <c r="E54" t="str">
        <f t="shared" si="11"/>
        <v>+0.05275</v>
      </c>
      <c r="F54" s="78">
        <v>5.2749999999999998E-2</v>
      </c>
      <c r="G54" s="80">
        <f t="shared" si="13"/>
        <v>1.4699999999999991E-3</v>
      </c>
      <c r="H54" s="81">
        <f t="shared" si="14"/>
        <v>2.7867298578199036E-2</v>
      </c>
      <c r="I54" s="75">
        <f t="shared" si="15"/>
        <v>2.085E-3</v>
      </c>
      <c r="K54" s="82">
        <f t="shared" si="16"/>
        <v>2.5020000000000001E-2</v>
      </c>
      <c r="L54" s="90">
        <f t="shared" si="17"/>
        <v>7.7770000000000006E-2</v>
      </c>
      <c r="P54" s="114">
        <f t="shared" si="18"/>
        <v>47.431279620853083</v>
      </c>
    </row>
    <row r="55" spans="1:16" x14ac:dyDescent="0.2">
      <c r="A55" t="s">
        <v>444</v>
      </c>
      <c r="B55" t="str">
        <f t="shared" si="10"/>
        <v>+0.09092</v>
      </c>
      <c r="C55" s="78">
        <v>9.0920000000000001E-2</v>
      </c>
      <c r="D55" t="str">
        <f t="shared" si="12"/>
        <v>+0.09340   +0.09092</v>
      </c>
      <c r="E55" t="str">
        <f t="shared" si="11"/>
        <v>+0.09340</v>
      </c>
      <c r="F55" s="78">
        <v>9.3399999999999997E-2</v>
      </c>
      <c r="G55" s="80">
        <f t="shared" si="13"/>
        <v>2.4799999999999961E-3</v>
      </c>
      <c r="H55" s="81">
        <f t="shared" si="14"/>
        <v>2.6552462526766553E-2</v>
      </c>
      <c r="I55" s="75">
        <f t="shared" si="15"/>
        <v>2.3559999999999996E-3</v>
      </c>
      <c r="K55" s="82">
        <f t="shared" si="16"/>
        <v>2.8271999999999995E-2</v>
      </c>
      <c r="L55" s="90">
        <f t="shared" si="17"/>
        <v>0.12167199999999999</v>
      </c>
      <c r="P55" s="111">
        <f t="shared" si="18"/>
        <v>30.269807280513916</v>
      </c>
    </row>
    <row r="56" spans="1:16" x14ac:dyDescent="0.2">
      <c r="A56" t="s">
        <v>445</v>
      </c>
      <c r="B56" t="str">
        <f t="shared" si="10"/>
        <v>+0.01506</v>
      </c>
      <c r="C56" s="78">
        <v>1.506E-2</v>
      </c>
      <c r="D56" t="str">
        <f t="shared" si="12"/>
        <v>+0.01662   +0.01506</v>
      </c>
      <c r="E56" t="str">
        <f t="shared" si="11"/>
        <v>+0.01662</v>
      </c>
      <c r="F56" s="78">
        <v>1.6619999999999999E-2</v>
      </c>
      <c r="G56" s="80">
        <f t="shared" si="13"/>
        <v>1.5599999999999989E-3</v>
      </c>
      <c r="H56" s="81">
        <f t="shared" si="14"/>
        <v>9.3862815884476467E-2</v>
      </c>
      <c r="I56" s="75">
        <f t="shared" si="15"/>
        <v>1.8441333333333331E-3</v>
      </c>
      <c r="K56" s="82">
        <f t="shared" si="16"/>
        <v>2.2129599999999999E-2</v>
      </c>
      <c r="L56" s="90">
        <f t="shared" si="17"/>
        <v>3.8749599999999995E-2</v>
      </c>
      <c r="P56" s="111">
        <f t="shared" si="18"/>
        <v>133.15042117930204</v>
      </c>
    </row>
    <row r="57" spans="1:16" x14ac:dyDescent="0.2">
      <c r="A57" t="s">
        <v>446</v>
      </c>
      <c r="B57" t="str">
        <f t="shared" si="10"/>
        <v>-0.92665</v>
      </c>
      <c r="C57" s="78">
        <v>-0.92664999999999997</v>
      </c>
      <c r="D57" t="str">
        <f t="shared" si="12"/>
        <v>-0.94406   -0.92665</v>
      </c>
      <c r="E57" t="str">
        <f t="shared" si="11"/>
        <v>-0.94406</v>
      </c>
      <c r="F57" s="78">
        <v>-0.94406000000000001</v>
      </c>
      <c r="G57" s="80">
        <f t="shared" si="13"/>
        <v>1.7410000000000037E-2</v>
      </c>
      <c r="H57" s="81">
        <f t="shared" si="14"/>
        <v>1.8441624473020821E-2</v>
      </c>
      <c r="I57" s="75">
        <f t="shared" si="15"/>
        <v>8.0270666666666657E-3</v>
      </c>
      <c r="K57" s="82">
        <f t="shared" si="16"/>
        <v>9.6324799999999988E-2</v>
      </c>
      <c r="L57" s="90">
        <f t="shared" si="17"/>
        <v>-0.84773520000000002</v>
      </c>
      <c r="P57" s="111">
        <f t="shared" si="18"/>
        <v>10.20324979344533</v>
      </c>
    </row>
    <row r="58" spans="1:16" x14ac:dyDescent="0.2">
      <c r="A58" t="s">
        <v>447</v>
      </c>
      <c r="B58" t="str">
        <f t="shared" si="10"/>
        <v>-0.11055</v>
      </c>
      <c r="C58" s="78">
        <v>-0.11055</v>
      </c>
      <c r="D58" t="str">
        <f t="shared" si="12"/>
        <v>-0.11019   -0.11055</v>
      </c>
      <c r="E58" t="str">
        <f t="shared" si="11"/>
        <v>-0.11019</v>
      </c>
      <c r="F58" s="78">
        <v>-0.11019</v>
      </c>
      <c r="G58" s="80">
        <f t="shared" si="13"/>
        <v>3.5999999999999921E-4</v>
      </c>
      <c r="H58" s="81">
        <f t="shared" si="14"/>
        <v>3.2670841274162741E-3</v>
      </c>
      <c r="I58" s="75">
        <f t="shared" si="15"/>
        <v>2.4679333333333334E-3</v>
      </c>
      <c r="K58" s="82">
        <f t="shared" si="16"/>
        <v>2.9615200000000001E-2</v>
      </c>
      <c r="L58" s="83">
        <f t="shared" si="17"/>
        <v>-8.0574800000000002E-2</v>
      </c>
      <c r="P58" s="111">
        <f t="shared" si="18"/>
        <v>26.876486069516293</v>
      </c>
    </row>
    <row r="59" spans="1:16" x14ac:dyDescent="0.2">
      <c r="A59" t="s">
        <v>448</v>
      </c>
      <c r="B59" t="str">
        <f t="shared" si="10"/>
        <v>-0.29857</v>
      </c>
      <c r="C59" s="78">
        <v>-0.29857</v>
      </c>
      <c r="D59" t="str">
        <f t="shared" si="12"/>
        <v>-0.29595   -0.29857</v>
      </c>
      <c r="E59" t="str">
        <f t="shared" si="11"/>
        <v>-0.29595</v>
      </c>
      <c r="F59" s="78">
        <v>-0.29594999999999999</v>
      </c>
      <c r="G59" s="80">
        <f t="shared" si="13"/>
        <v>2.6200000000000112E-3</v>
      </c>
      <c r="H59" s="81">
        <f t="shared" si="14"/>
        <v>8.85284676465623E-3</v>
      </c>
      <c r="I59" s="75">
        <f t="shared" si="15"/>
        <v>3.7063333333333332E-3</v>
      </c>
      <c r="K59" s="82">
        <f t="shared" si="16"/>
        <v>4.4476000000000002E-2</v>
      </c>
      <c r="L59" s="90">
        <f t="shared" si="17"/>
        <v>-0.25147399999999998</v>
      </c>
      <c r="P59" s="111">
        <f t="shared" si="18"/>
        <v>15.02821422537591</v>
      </c>
    </row>
    <row r="60" spans="1:16" x14ac:dyDescent="0.2">
      <c r="A60" t="s">
        <v>449</v>
      </c>
      <c r="B60" t="str">
        <f t="shared" si="10"/>
        <v>-0.09780</v>
      </c>
      <c r="C60" s="78">
        <v>-9.7799999999999998E-2</v>
      </c>
      <c r="D60" t="str">
        <f t="shared" si="12"/>
        <v>-0.09091   -0.09780</v>
      </c>
      <c r="E60" t="str">
        <f t="shared" si="11"/>
        <v>-0.09091</v>
      </c>
      <c r="F60" s="78">
        <v>-9.0910000000000005E-2</v>
      </c>
      <c r="G60" s="80">
        <f t="shared" si="13"/>
        <v>6.8899999999999934E-3</v>
      </c>
      <c r="H60" s="81">
        <f t="shared" si="14"/>
        <v>7.5789242107578841E-2</v>
      </c>
      <c r="I60" s="75">
        <f t="shared" si="15"/>
        <v>2.3393999999999997E-3</v>
      </c>
      <c r="K60" s="82">
        <f t="shared" si="16"/>
        <v>2.8072799999999995E-2</v>
      </c>
      <c r="L60" s="90">
        <f t="shared" si="17"/>
        <v>-6.283720000000001E-2</v>
      </c>
      <c r="P60" s="111">
        <f t="shared" si="18"/>
        <v>30.879771202287969</v>
      </c>
    </row>
    <row r="61" spans="1:16" x14ac:dyDescent="0.2">
      <c r="A61" t="s">
        <v>450</v>
      </c>
      <c r="B61" t="str">
        <f t="shared" si="10"/>
        <v>-0.14411</v>
      </c>
      <c r="C61" s="78">
        <v>-0.14410999999999999</v>
      </c>
      <c r="D61" t="str">
        <f t="shared" si="12"/>
        <v>-0.13855   -0.14411</v>
      </c>
      <c r="E61" t="str">
        <f t="shared" si="11"/>
        <v>-0.13855</v>
      </c>
      <c r="F61" s="78">
        <v>-0.13855000000000001</v>
      </c>
      <c r="G61" s="80">
        <f t="shared" si="13"/>
        <v>5.5599999999999816E-3</v>
      </c>
      <c r="H61" s="81">
        <f t="shared" si="14"/>
        <v>4.0129916997473702E-2</v>
      </c>
      <c r="I61" s="75">
        <f t="shared" si="15"/>
        <v>2.6569999999999996E-3</v>
      </c>
      <c r="K61" s="82">
        <f t="shared" si="16"/>
        <v>3.1883999999999996E-2</v>
      </c>
      <c r="L61" s="90">
        <f t="shared" si="17"/>
        <v>-0.10666600000000001</v>
      </c>
      <c r="P61" s="111">
        <f t="shared" si="18"/>
        <v>23.01263081919884</v>
      </c>
    </row>
    <row r="62" spans="1:16" x14ac:dyDescent="0.2">
      <c r="A62" t="s">
        <v>451</v>
      </c>
      <c r="B62" t="str">
        <f t="shared" si="10"/>
        <v>+1.08392</v>
      </c>
      <c r="C62" s="78">
        <v>1.08392</v>
      </c>
      <c r="D62" t="str">
        <f t="shared" si="12"/>
        <v>+1.06000   +1.08392</v>
      </c>
      <c r="E62" t="str">
        <f t="shared" si="11"/>
        <v>+1.06000</v>
      </c>
      <c r="F62" s="78">
        <v>1.06</v>
      </c>
      <c r="G62" s="80">
        <f t="shared" si="13"/>
        <v>2.3919999999999941E-2</v>
      </c>
      <c r="H62" s="81">
        <f t="shared" si="14"/>
        <v>2.2566037735849E-2</v>
      </c>
      <c r="I62" s="75">
        <f t="shared" si="15"/>
        <v>5.2999999999999992E-3</v>
      </c>
      <c r="J62">
        <v>6</v>
      </c>
      <c r="K62" s="82">
        <f t="shared" si="16"/>
        <v>6.359999999999999E-2</v>
      </c>
      <c r="L62" s="97">
        <f t="shared" si="17"/>
        <v>1.1236000000000002</v>
      </c>
      <c r="P62" s="111">
        <f t="shared" si="18"/>
        <v>5.9999999999999991</v>
      </c>
    </row>
    <row r="63" spans="1:16" x14ac:dyDescent="0.2">
      <c r="A63" t="s">
        <v>452</v>
      </c>
      <c r="B63" t="str">
        <f t="shared" si="10"/>
        <v>-0.20228</v>
      </c>
      <c r="C63" s="78">
        <v>-0.20227999999999999</v>
      </c>
      <c r="D63" t="str">
        <f t="shared" si="12"/>
        <v>-0.20386   -0.20228</v>
      </c>
      <c r="E63" t="str">
        <f t="shared" si="11"/>
        <v>-0.20386</v>
      </c>
      <c r="F63" s="78">
        <v>-0.20386000000000001</v>
      </c>
      <c r="G63" s="80">
        <f t="shared" si="13"/>
        <v>1.5800000000000258E-3</v>
      </c>
      <c r="H63" s="81">
        <f t="shared" si="14"/>
        <v>7.7504169528108784E-3</v>
      </c>
      <c r="I63" s="75">
        <f t="shared" si="15"/>
        <v>3.0923999999999995E-3</v>
      </c>
      <c r="K63" s="82">
        <f t="shared" si="16"/>
        <v>3.7108799999999997E-2</v>
      </c>
      <c r="L63" s="91">
        <f t="shared" si="17"/>
        <v>-0.16675120000000002</v>
      </c>
      <c r="P63" s="111">
        <f t="shared" si="18"/>
        <v>18.203080545472382</v>
      </c>
    </row>
    <row r="64" spans="1:16" x14ac:dyDescent="0.2">
      <c r="A64" t="s">
        <v>453</v>
      </c>
      <c r="B64" t="str">
        <f t="shared" si="10"/>
        <v>+0.03427</v>
      </c>
      <c r="C64" s="78">
        <v>3.4270000000000002E-2</v>
      </c>
      <c r="D64" t="str">
        <f t="shared" si="12"/>
        <v>+0.03634   +0.03427</v>
      </c>
      <c r="E64" t="str">
        <f t="shared" si="11"/>
        <v>+0.03634</v>
      </c>
      <c r="F64" s="78">
        <v>3.6339999999999997E-2</v>
      </c>
      <c r="G64" s="80">
        <f t="shared" si="13"/>
        <v>2.0699999999999955E-3</v>
      </c>
      <c r="H64" s="81">
        <f t="shared" si="14"/>
        <v>5.6962025316455576E-2</v>
      </c>
      <c r="I64" s="75">
        <f t="shared" si="15"/>
        <v>1.9755999999999997E-3</v>
      </c>
      <c r="K64" s="82">
        <f t="shared" si="16"/>
        <v>2.3707199999999998E-2</v>
      </c>
      <c r="L64" s="91">
        <f t="shared" si="17"/>
        <v>6.0047199999999995E-2</v>
      </c>
      <c r="P64" s="111">
        <f t="shared" si="18"/>
        <v>65.23720418271877</v>
      </c>
    </row>
    <row r="65" spans="1:16" x14ac:dyDescent="0.2">
      <c r="A65" t="s">
        <v>454</v>
      </c>
      <c r="B65" t="str">
        <f t="shared" si="10"/>
        <v>+0.03672</v>
      </c>
      <c r="C65" s="78">
        <v>3.6720000000000003E-2</v>
      </c>
      <c r="D65" t="str">
        <f t="shared" si="12"/>
        <v>+0.03554   +0.03672</v>
      </c>
      <c r="E65" t="str">
        <f t="shared" si="11"/>
        <v>+0.03554</v>
      </c>
      <c r="F65" s="78">
        <v>3.5540000000000002E-2</v>
      </c>
      <c r="G65" s="80">
        <f t="shared" si="13"/>
        <v>1.1800000000000005E-3</v>
      </c>
      <c r="H65" s="81">
        <f t="shared" si="14"/>
        <v>3.320202588632528E-2</v>
      </c>
      <c r="I65" s="75">
        <f t="shared" si="15"/>
        <v>1.9702666666666663E-3</v>
      </c>
      <c r="K65" s="82">
        <f t="shared" si="16"/>
        <v>2.3643199999999996E-2</v>
      </c>
      <c r="L65" s="91">
        <f t="shared" si="17"/>
        <v>5.9183199999999998E-2</v>
      </c>
      <c r="P65" s="112">
        <f t="shared" si="18"/>
        <v>66.52560495216656</v>
      </c>
    </row>
    <row r="66" spans="1:16" x14ac:dyDescent="0.2">
      <c r="A66" t="s">
        <v>455</v>
      </c>
      <c r="B66" t="str">
        <f t="shared" si="10"/>
        <v>-0.10187</v>
      </c>
      <c r="C66" s="78">
        <v>-0.10187</v>
      </c>
      <c r="D66" t="str">
        <f t="shared" si="12"/>
        <v>-0.09754   -0.10187</v>
      </c>
      <c r="E66" t="str">
        <f t="shared" si="11"/>
        <v>-0.09754</v>
      </c>
      <c r="F66" s="78">
        <v>-9.7540000000000002E-2</v>
      </c>
      <c r="G66" s="80">
        <f t="shared" si="13"/>
        <v>4.3300000000000005E-3</v>
      </c>
      <c r="H66" s="81">
        <f t="shared" si="14"/>
        <v>4.4392044289522252E-2</v>
      </c>
      <c r="I66" s="75">
        <f t="shared" si="15"/>
        <v>2.3835999999999996E-3</v>
      </c>
      <c r="K66" s="82">
        <f t="shared" si="16"/>
        <v>2.8603199999999995E-2</v>
      </c>
      <c r="L66" s="98">
        <f t="shared" si="17"/>
        <v>-6.8936800000000006E-2</v>
      </c>
      <c r="P66" s="111">
        <f t="shared" si="18"/>
        <v>29.324584785728923</v>
      </c>
    </row>
    <row r="67" spans="1:16" x14ac:dyDescent="0.2">
      <c r="A67" t="s">
        <v>456</v>
      </c>
      <c r="B67" t="str">
        <f t="shared" si="10"/>
        <v>-0.00343</v>
      </c>
      <c r="C67" s="78">
        <v>-3.4299999999999999E-3</v>
      </c>
      <c r="D67" t="str">
        <f t="shared" si="12"/>
        <v>-0.00375   -0.00343</v>
      </c>
      <c r="E67" t="str">
        <f t="shared" si="11"/>
        <v>-0.00375</v>
      </c>
      <c r="F67" s="78">
        <v>-3.7499999999999999E-3</v>
      </c>
      <c r="G67" s="80">
        <f t="shared" si="13"/>
        <v>3.1999999999999997E-4</v>
      </c>
      <c r="H67" s="81">
        <f t="shared" si="14"/>
        <v>8.533333333333333E-2</v>
      </c>
      <c r="I67" s="75">
        <f t="shared" si="15"/>
        <v>1.7583333333333333E-3</v>
      </c>
      <c r="K67" s="82">
        <f t="shared" si="16"/>
        <v>2.1100000000000001E-2</v>
      </c>
      <c r="L67" s="98">
        <f t="shared" si="17"/>
        <v>1.7350000000000001E-2</v>
      </c>
      <c r="P67" s="111">
        <f t="shared" si="18"/>
        <v>562.66666666666674</v>
      </c>
    </row>
    <row r="68" spans="1:16" x14ac:dyDescent="0.2">
      <c r="A68" t="s">
        <v>457</v>
      </c>
      <c r="B68" t="str">
        <f t="shared" si="10"/>
        <v>-0.02015</v>
      </c>
      <c r="C68" s="78">
        <v>-2.0150000000000001E-2</v>
      </c>
      <c r="D68" t="str">
        <f t="shared" si="12"/>
        <v>-0.01848   -0.02015</v>
      </c>
      <c r="E68" t="str">
        <f t="shared" si="11"/>
        <v>-0.01848</v>
      </c>
      <c r="F68" s="78">
        <v>-1.848E-2</v>
      </c>
      <c r="G68" s="80">
        <f t="shared" si="13"/>
        <v>1.6700000000000013E-3</v>
      </c>
      <c r="H68" s="81">
        <f t="shared" si="14"/>
        <v>9.0367965367965444E-2</v>
      </c>
      <c r="I68" s="75">
        <f t="shared" si="15"/>
        <v>1.8565333333333332E-3</v>
      </c>
      <c r="K68" s="82">
        <f t="shared" si="16"/>
        <v>2.2278399999999997E-2</v>
      </c>
      <c r="L68" s="91">
        <f t="shared" si="17"/>
        <v>3.7983999999999969E-3</v>
      </c>
      <c r="P68" s="111">
        <f t="shared" si="18"/>
        <v>120.55411255411255</v>
      </c>
    </row>
    <row r="69" spans="1:16" x14ac:dyDescent="0.2">
      <c r="A69" t="s">
        <v>458</v>
      </c>
      <c r="B69" t="str">
        <f t="shared" si="10"/>
        <v>+0.03837</v>
      </c>
      <c r="C69" s="78">
        <v>3.8370000000000001E-2</v>
      </c>
      <c r="D69" t="str">
        <f t="shared" si="12"/>
        <v>+0.03518   +0.03837</v>
      </c>
      <c r="E69" t="str">
        <f t="shared" si="11"/>
        <v>+0.03518</v>
      </c>
      <c r="F69" s="78">
        <v>3.5180000000000003E-2</v>
      </c>
      <c r="G69" s="80">
        <f t="shared" si="13"/>
        <v>3.1899999999999984E-3</v>
      </c>
      <c r="H69" s="81">
        <f t="shared" si="14"/>
        <v>9.0676520750426329E-2</v>
      </c>
      <c r="I69" s="75">
        <f t="shared" si="15"/>
        <v>1.9678666666666667E-3</v>
      </c>
      <c r="K69" s="82">
        <f t="shared" si="16"/>
        <v>2.3614400000000001E-2</v>
      </c>
      <c r="L69" s="84">
        <f t="shared" si="17"/>
        <v>5.8794400000000004E-2</v>
      </c>
      <c r="P69" s="113">
        <f t="shared" si="18"/>
        <v>67.124502558271743</v>
      </c>
    </row>
    <row r="70" spans="1:16" x14ac:dyDescent="0.2">
      <c r="A70" t="s">
        <v>459</v>
      </c>
      <c r="B70" t="str">
        <f t="shared" si="10"/>
        <v>+0.02535</v>
      </c>
      <c r="C70" s="78">
        <v>2.5350000000000001E-2</v>
      </c>
      <c r="D70" t="str">
        <f t="shared" si="12"/>
        <v>+0.02552   +0.02535</v>
      </c>
      <c r="E70" t="str">
        <f t="shared" si="11"/>
        <v>+0.02552</v>
      </c>
      <c r="F70" s="78">
        <v>2.5520000000000001E-2</v>
      </c>
      <c r="G70" s="80">
        <f t="shared" si="13"/>
        <v>1.7000000000000001E-4</v>
      </c>
      <c r="H70" s="81">
        <f t="shared" si="14"/>
        <v>6.6614420062695925E-3</v>
      </c>
      <c r="I70" s="75">
        <f t="shared" si="15"/>
        <v>1.9034666666666667E-3</v>
      </c>
      <c r="K70" s="82">
        <f t="shared" si="16"/>
        <v>2.28416E-2</v>
      </c>
      <c r="L70" s="84">
        <f t="shared" si="17"/>
        <v>4.8361600000000005E-2</v>
      </c>
      <c r="P70" s="111">
        <f t="shared" si="18"/>
        <v>89.504702194357364</v>
      </c>
    </row>
    <row r="71" spans="1:16" x14ac:dyDescent="0.2">
      <c r="A71" t="s">
        <v>460</v>
      </c>
      <c r="B71" t="str">
        <f t="shared" si="10"/>
        <v>+0.07386</v>
      </c>
      <c r="C71" s="78">
        <v>7.3859999999999995E-2</v>
      </c>
      <c r="D71" t="str">
        <f t="shared" si="12"/>
        <v>+0.07440   +0.07386</v>
      </c>
      <c r="E71" t="str">
        <f t="shared" si="11"/>
        <v>+0.07440</v>
      </c>
      <c r="F71" s="78">
        <v>7.4399999999999994E-2</v>
      </c>
      <c r="G71" s="80">
        <f t="shared" si="13"/>
        <v>5.3999999999999881E-4</v>
      </c>
      <c r="H71" s="81">
        <f t="shared" si="14"/>
        <v>7.258064516129017E-3</v>
      </c>
      <c r="I71" s="75">
        <f t="shared" si="15"/>
        <v>2.2293333333333332E-3</v>
      </c>
      <c r="K71" s="82">
        <f t="shared" si="16"/>
        <v>2.6751999999999998E-2</v>
      </c>
      <c r="L71" s="84">
        <f t="shared" si="17"/>
        <v>0.10115199999999999</v>
      </c>
      <c r="P71" s="111">
        <f t="shared" si="18"/>
        <v>35.956989247311824</v>
      </c>
    </row>
    <row r="72" spans="1:16" x14ac:dyDescent="0.2">
      <c r="A72" t="s">
        <v>461</v>
      </c>
      <c r="B72" t="str">
        <f t="shared" si="10"/>
        <v>-0.16282</v>
      </c>
      <c r="C72" s="78">
        <v>-0.16281999999999999</v>
      </c>
      <c r="D72" t="str">
        <f t="shared" si="12"/>
        <v>-0.16881   -0.16282</v>
      </c>
      <c r="E72" t="str">
        <f t="shared" si="11"/>
        <v>-0.16881</v>
      </c>
      <c r="F72" s="78">
        <v>-0.16880999999999999</v>
      </c>
      <c r="G72" s="80">
        <f t="shared" si="13"/>
        <v>5.9899999999999953E-3</v>
      </c>
      <c r="H72" s="81">
        <f t="shared" si="14"/>
        <v>3.5483679876784524E-2</v>
      </c>
      <c r="I72" s="75">
        <f t="shared" si="15"/>
        <v>2.8587333333333327E-3</v>
      </c>
      <c r="K72" s="82">
        <f t="shared" si="16"/>
        <v>3.4304799999999996E-2</v>
      </c>
      <c r="L72" s="91">
        <f t="shared" si="17"/>
        <v>-0.13450519999999999</v>
      </c>
      <c r="P72" s="111">
        <f t="shared" si="18"/>
        <v>20.321544932172266</v>
      </c>
    </row>
    <row r="73" spans="1:16" x14ac:dyDescent="0.2">
      <c r="A73" t="s">
        <v>462</v>
      </c>
      <c r="B73" t="str">
        <f t="shared" si="10"/>
        <v>+0.17851</v>
      </c>
      <c r="C73" s="78">
        <v>0.17851</v>
      </c>
      <c r="D73" t="str">
        <f t="shared" si="12"/>
        <v>+0.17326   +0.17851</v>
      </c>
      <c r="E73" t="str">
        <f t="shared" si="11"/>
        <v>+0.17326</v>
      </c>
      <c r="F73" s="78">
        <v>0.17326</v>
      </c>
      <c r="G73" s="80">
        <f t="shared" si="13"/>
        <v>5.2500000000000047E-3</v>
      </c>
      <c r="H73" s="81">
        <f t="shared" si="14"/>
        <v>3.0301281311324049E-2</v>
      </c>
      <c r="I73" s="75">
        <f t="shared" si="15"/>
        <v>2.8883999999999997E-3</v>
      </c>
      <c r="K73" s="82">
        <f t="shared" si="16"/>
        <v>3.4660799999999999E-2</v>
      </c>
      <c r="L73" s="91">
        <f t="shared" si="17"/>
        <v>0.20792079999999999</v>
      </c>
      <c r="P73" s="111">
        <f t="shared" si="18"/>
        <v>20.005079071915041</v>
      </c>
    </row>
    <row r="74" spans="1:16" x14ac:dyDescent="0.2">
      <c r="A74" t="s">
        <v>463</v>
      </c>
      <c r="B74" t="str">
        <f t="shared" si="10"/>
        <v>+0.03978</v>
      </c>
      <c r="C74" s="78">
        <v>3.9780000000000003E-2</v>
      </c>
      <c r="D74" t="str">
        <f t="shared" si="12"/>
        <v>+0.04268   +0.03978</v>
      </c>
      <c r="E74" t="str">
        <f t="shared" si="11"/>
        <v>+0.04268</v>
      </c>
      <c r="F74" s="78">
        <v>4.2680000000000003E-2</v>
      </c>
      <c r="G74" s="80">
        <f t="shared" si="13"/>
        <v>2.8999999999999998E-3</v>
      </c>
      <c r="H74" s="81">
        <f t="shared" si="14"/>
        <v>6.7947516401124633E-2</v>
      </c>
      <c r="I74" s="75">
        <f t="shared" si="15"/>
        <v>2.0178666666666664E-3</v>
      </c>
      <c r="K74" s="82">
        <f t="shared" si="16"/>
        <v>2.4214399999999997E-2</v>
      </c>
      <c r="L74" s="91">
        <f t="shared" si="17"/>
        <v>6.6894399999999993E-2</v>
      </c>
      <c r="P74" s="114">
        <f t="shared" si="18"/>
        <v>56.734770384254908</v>
      </c>
    </row>
    <row r="75" spans="1:16" x14ac:dyDescent="0.2">
      <c r="A75" t="s">
        <v>464</v>
      </c>
      <c r="B75" t="str">
        <f t="shared" si="10"/>
        <v>+0.03633</v>
      </c>
      <c r="C75" s="78">
        <v>3.6330000000000001E-2</v>
      </c>
      <c r="D75" t="str">
        <f t="shared" si="12"/>
        <v>+0.03494   +0.03633</v>
      </c>
      <c r="E75" t="str">
        <f t="shared" si="11"/>
        <v>+0.03494</v>
      </c>
      <c r="F75" s="78">
        <v>3.4939999999999999E-2</v>
      </c>
      <c r="G75" s="80">
        <f t="shared" si="13"/>
        <v>1.3900000000000023E-3</v>
      </c>
      <c r="H75" s="81">
        <f t="shared" si="14"/>
        <v>3.9782484258729316E-2</v>
      </c>
      <c r="I75" s="75">
        <f t="shared" si="15"/>
        <v>1.9662666666666667E-3</v>
      </c>
      <c r="K75" s="82">
        <f t="shared" si="16"/>
        <v>2.35952E-2</v>
      </c>
      <c r="L75" s="91">
        <f t="shared" si="17"/>
        <v>5.8535199999999996E-2</v>
      </c>
      <c r="P75" s="111">
        <f t="shared" si="18"/>
        <v>67.53062392673155</v>
      </c>
    </row>
    <row r="76" spans="1:16" x14ac:dyDescent="0.2">
      <c r="A76" t="s">
        <v>465</v>
      </c>
      <c r="B76" t="str">
        <f t="shared" si="10"/>
        <v>+0.00867</v>
      </c>
      <c r="C76" s="78">
        <v>8.6700000000000006E-3</v>
      </c>
      <c r="D76" t="str">
        <f t="shared" si="12"/>
        <v>+0.00803   +0.00867</v>
      </c>
      <c r="E76" t="str">
        <f t="shared" si="11"/>
        <v>+0.00803</v>
      </c>
      <c r="F76" s="78">
        <v>8.0300000000000007E-3</v>
      </c>
      <c r="G76" s="80">
        <f t="shared" si="13"/>
        <v>6.3999999999999994E-4</v>
      </c>
      <c r="H76" s="81">
        <f t="shared" si="14"/>
        <v>7.9701120797011193E-2</v>
      </c>
      <c r="I76" s="75">
        <f t="shared" si="15"/>
        <v>1.7868666666666666E-3</v>
      </c>
      <c r="K76" s="82">
        <f t="shared" si="16"/>
        <v>2.14424E-2</v>
      </c>
      <c r="L76" s="91">
        <f t="shared" si="17"/>
        <v>2.9472400000000003E-2</v>
      </c>
      <c r="P76" s="111">
        <f t="shared" si="18"/>
        <v>267.02864259028638</v>
      </c>
    </row>
    <row r="77" spans="1:16" x14ac:dyDescent="0.2">
      <c r="A77" t="s">
        <v>466</v>
      </c>
      <c r="B77" t="str">
        <f t="shared" si="10"/>
        <v>+0.05530</v>
      </c>
      <c r="C77" s="78">
        <v>5.5300000000000002E-2</v>
      </c>
      <c r="D77" t="str">
        <f t="shared" si="12"/>
        <v>+0.05965   +0.05530</v>
      </c>
      <c r="E77" t="str">
        <f t="shared" si="11"/>
        <v>+0.05965</v>
      </c>
      <c r="F77" s="78">
        <v>5.9650000000000002E-2</v>
      </c>
      <c r="G77" s="80">
        <f t="shared" si="13"/>
        <v>4.3499999999999997E-3</v>
      </c>
      <c r="H77" s="81">
        <f t="shared" si="14"/>
        <v>7.2925398155909468E-2</v>
      </c>
      <c r="I77" s="75">
        <f t="shared" si="15"/>
        <v>2.1309999999999996E-3</v>
      </c>
      <c r="K77" s="82">
        <f t="shared" si="16"/>
        <v>2.5571999999999998E-2</v>
      </c>
      <c r="L77" s="91">
        <f t="shared" si="17"/>
        <v>8.5221999999999992E-2</v>
      </c>
      <c r="P77" s="111">
        <f t="shared" si="18"/>
        <v>42.870075440067055</v>
      </c>
    </row>
    <row r="78" spans="1:16" x14ac:dyDescent="0.2">
      <c r="A78" t="s">
        <v>467</v>
      </c>
      <c r="B78" t="str">
        <f t="shared" si="10"/>
        <v>+0.05345</v>
      </c>
      <c r="C78" s="78">
        <v>5.3449999999999998E-2</v>
      </c>
      <c r="D78" t="str">
        <f t="shared" si="12"/>
        <v>+0.05243   +0.05345</v>
      </c>
      <c r="E78" t="str">
        <f t="shared" si="11"/>
        <v>+0.05243</v>
      </c>
      <c r="F78" s="78">
        <v>5.2429999999999997E-2</v>
      </c>
      <c r="G78" s="80">
        <f t="shared" si="13"/>
        <v>1.0200000000000001E-3</v>
      </c>
      <c r="H78" s="81">
        <f t="shared" si="14"/>
        <v>1.9454510776273127E-2</v>
      </c>
      <c r="I78" s="75">
        <f t="shared" si="15"/>
        <v>2.0828666666666664E-3</v>
      </c>
      <c r="K78" s="82">
        <f t="shared" si="16"/>
        <v>2.4994399999999996E-2</v>
      </c>
      <c r="L78" s="84">
        <f t="shared" si="17"/>
        <v>7.742439999999999E-2</v>
      </c>
      <c r="P78" s="111">
        <f t="shared" si="18"/>
        <v>47.671943543772642</v>
      </c>
    </row>
    <row r="79" spans="1:16" x14ac:dyDescent="0.2">
      <c r="A79" t="s">
        <v>468</v>
      </c>
      <c r="B79" t="str">
        <f t="shared" si="10"/>
        <v>-0.17654</v>
      </c>
      <c r="C79" s="78">
        <v>-0.17654</v>
      </c>
      <c r="D79" t="str">
        <f t="shared" si="12"/>
        <v>-0.17115   -0.17654</v>
      </c>
      <c r="E79" t="str">
        <f t="shared" si="11"/>
        <v>-0.17115</v>
      </c>
      <c r="F79" s="78">
        <v>-0.17115</v>
      </c>
      <c r="G79" s="80">
        <f t="shared" si="13"/>
        <v>5.3900000000000059E-3</v>
      </c>
      <c r="H79" s="81">
        <f t="shared" si="14"/>
        <v>3.1492842535787359E-2</v>
      </c>
      <c r="I79" s="75">
        <f t="shared" si="15"/>
        <v>2.8743333333333329E-3</v>
      </c>
      <c r="K79" s="82">
        <f t="shared" si="16"/>
        <v>3.4491999999999995E-2</v>
      </c>
      <c r="L79" s="91">
        <f t="shared" si="17"/>
        <v>-0.136658</v>
      </c>
      <c r="P79" s="111">
        <f t="shared" si="18"/>
        <v>20.153082091732397</v>
      </c>
    </row>
    <row r="80" spans="1:16" x14ac:dyDescent="0.2">
      <c r="A80" t="s">
        <v>469</v>
      </c>
      <c r="B80" t="str">
        <f t="shared" si="10"/>
        <v>-0.06031</v>
      </c>
      <c r="C80" s="78">
        <v>-6.0310000000000002E-2</v>
      </c>
      <c r="D80" t="str">
        <f t="shared" si="12"/>
        <v>-0.05872   -0.06031</v>
      </c>
      <c r="E80" t="str">
        <f t="shared" si="11"/>
        <v>-0.05872</v>
      </c>
      <c r="F80" s="78">
        <v>-5.8720000000000001E-2</v>
      </c>
      <c r="G80" s="80">
        <f t="shared" si="13"/>
        <v>1.5900000000000011E-3</v>
      </c>
      <c r="H80" s="81">
        <f t="shared" si="14"/>
        <v>2.7077656675749337E-2</v>
      </c>
      <c r="I80" s="75">
        <f t="shared" si="15"/>
        <v>2.1247999999999996E-3</v>
      </c>
      <c r="K80" s="82">
        <f t="shared" si="16"/>
        <v>2.5497599999999995E-2</v>
      </c>
      <c r="L80" s="91">
        <f t="shared" si="17"/>
        <v>-3.3222400000000006E-2</v>
      </c>
      <c r="P80" s="111">
        <f t="shared" si="18"/>
        <v>43.422343324250676</v>
      </c>
    </row>
    <row r="81" spans="1:16" x14ac:dyDescent="0.2">
      <c r="A81" t="s">
        <v>470</v>
      </c>
      <c r="B81" t="str">
        <f t="shared" si="10"/>
        <v>-0.05819</v>
      </c>
      <c r="C81" s="78">
        <v>-5.8189999999999999E-2</v>
      </c>
      <c r="D81" t="str">
        <f t="shared" si="12"/>
        <v>-0.06255   -0.05819</v>
      </c>
      <c r="E81" t="str">
        <f t="shared" si="11"/>
        <v>-0.06255</v>
      </c>
      <c r="F81" s="78">
        <v>-6.2549999999999994E-2</v>
      </c>
      <c r="G81" s="80">
        <f t="shared" si="13"/>
        <v>4.3599999999999958E-3</v>
      </c>
      <c r="H81" s="81">
        <f t="shared" si="14"/>
        <v>6.9704236610711373E-2</v>
      </c>
      <c r="I81" s="75">
        <f t="shared" si="15"/>
        <v>2.1503333333333331E-3</v>
      </c>
      <c r="K81" s="82">
        <f t="shared" si="16"/>
        <v>2.5803999999999997E-2</v>
      </c>
      <c r="L81" s="91">
        <f t="shared" si="17"/>
        <v>-3.6746000000000001E-2</v>
      </c>
      <c r="P81" s="111">
        <f t="shared" si="18"/>
        <v>41.253397282174262</v>
      </c>
    </row>
    <row r="82" spans="1:16" x14ac:dyDescent="0.2">
      <c r="H82" s="127">
        <f>AVERAGE(H54:H81)</f>
        <v>4.335013910764568E-2</v>
      </c>
      <c r="P82" s="144">
        <f>AVERAGE(P43:P81)</f>
        <v>58.804190802877841</v>
      </c>
    </row>
    <row r="83" spans="1:16" x14ac:dyDescent="0.2">
      <c r="A83" t="s">
        <v>825</v>
      </c>
    </row>
    <row r="84" spans="1:16" x14ac:dyDescent="0.2">
      <c r="A84" t="s">
        <v>432</v>
      </c>
      <c r="B84" t="str">
        <f t="shared" ref="B84:B122" si="19">RIGHT(A84,8)</f>
        <v>+1.60339</v>
      </c>
      <c r="C84" s="78">
        <v>1.6033900000000001</v>
      </c>
      <c r="D84" t="str">
        <f>RIGHT(A84,19)</f>
        <v>+1.56805   +1.60339</v>
      </c>
      <c r="E84" t="str">
        <f t="shared" ref="E84:E122" si="20">LEFT(D84,8)</f>
        <v>+1.56805</v>
      </c>
      <c r="F84" s="78">
        <v>1.5680499999999999</v>
      </c>
      <c r="G84" s="80">
        <f>ABS(F84-C84)</f>
        <v>3.5340000000000149E-2</v>
      </c>
      <c r="H84" s="81">
        <f>G84/ABS(F84)</f>
        <v>2.2537546634354869E-2</v>
      </c>
      <c r="I84" s="75">
        <f>IF(J84=6,(1/3)*0.015*ABS(F84),(1/3)*(0.02*ABS(F84)+0.0052*1))</f>
        <v>1.2186999999999998E-2</v>
      </c>
      <c r="K84" s="82">
        <f>ABS(L84-F84)</f>
        <v>0.47041500000000003</v>
      </c>
      <c r="L84" s="90">
        <f>F84*1.3</f>
        <v>2.038465</v>
      </c>
      <c r="P84" s="111">
        <f>(ABS(K84)/ABS(F84))*100</f>
        <v>30.000000000000004</v>
      </c>
    </row>
    <row r="85" spans="1:16" x14ac:dyDescent="0.2">
      <c r="A85" t="s">
        <v>433</v>
      </c>
      <c r="B85" t="str">
        <f t="shared" si="19"/>
        <v>+0.76529</v>
      </c>
      <c r="C85" s="78">
        <v>0.76529000000000003</v>
      </c>
      <c r="D85" t="str">
        <f t="shared" ref="D85:D122" si="21">RIGHT(A85,19)</f>
        <v>+0.75460   +0.76529</v>
      </c>
      <c r="E85" t="str">
        <f t="shared" si="20"/>
        <v>+0.75460</v>
      </c>
      <c r="F85" s="78">
        <v>0.75460000000000005</v>
      </c>
      <c r="G85" s="80">
        <f t="shared" ref="G85:G122" si="22">ABS(F85-C85)</f>
        <v>1.0689999999999977E-2</v>
      </c>
      <c r="H85" s="81">
        <f t="shared" ref="H85:H92" si="23">G85/ABS(F85)</f>
        <v>1.4166445799098829E-2</v>
      </c>
      <c r="I85" s="75">
        <f t="shared" ref="I85:I122" si="24">IF(J85=6,(1/3)*0.015*ABS(F85),(1/3)*(0.02*ABS(F85)+0.0052*1))</f>
        <v>6.764E-3</v>
      </c>
      <c r="K85" s="82">
        <f t="shared" ref="K85:K122" si="25">ABS(L85-F85)</f>
        <v>0.22638000000000003</v>
      </c>
      <c r="L85" s="90">
        <f t="shared" ref="L85:L122" si="26">F85*1.3</f>
        <v>0.98098000000000007</v>
      </c>
      <c r="P85" s="111">
        <f t="shared" ref="P85:P122" si="27">(ABS(K85)/ABS(F85))*100</f>
        <v>30</v>
      </c>
    </row>
    <row r="86" spans="1:16" x14ac:dyDescent="0.2">
      <c r="A86" t="s">
        <v>434</v>
      </c>
      <c r="B86" t="str">
        <f t="shared" si="19"/>
        <v>+0.72659</v>
      </c>
      <c r="C86" s="78">
        <v>0.72658999999999996</v>
      </c>
      <c r="D86" t="str">
        <f t="shared" si="21"/>
        <v>+0.73305   +0.72659</v>
      </c>
      <c r="E86" t="str">
        <f t="shared" si="20"/>
        <v>+0.73305</v>
      </c>
      <c r="F86" s="78">
        <v>0.73304999999999998</v>
      </c>
      <c r="G86" s="80">
        <f t="shared" si="22"/>
        <v>6.4600000000000213E-3</v>
      </c>
      <c r="H86" s="81">
        <f t="shared" si="23"/>
        <v>8.8124957369893203E-3</v>
      </c>
      <c r="I86" s="75">
        <f t="shared" si="24"/>
        <v>6.6203333333333331E-3</v>
      </c>
      <c r="K86" s="82">
        <f t="shared" si="25"/>
        <v>0.21991499999999997</v>
      </c>
      <c r="L86" s="90">
        <f t="shared" si="26"/>
        <v>0.95296499999999995</v>
      </c>
      <c r="P86" s="111">
        <f t="shared" si="27"/>
        <v>30</v>
      </c>
    </row>
    <row r="87" spans="1:16" x14ac:dyDescent="0.2">
      <c r="A87" t="s">
        <v>435</v>
      </c>
      <c r="B87" t="str">
        <f t="shared" si="19"/>
        <v>+0.27689</v>
      </c>
      <c r="C87" s="78">
        <v>0.27689000000000002</v>
      </c>
      <c r="D87" t="str">
        <f t="shared" si="21"/>
        <v>+0.28126   +0.27689</v>
      </c>
      <c r="E87" t="str">
        <f t="shared" si="20"/>
        <v>+0.28126</v>
      </c>
      <c r="F87" s="78">
        <v>0.28126000000000001</v>
      </c>
      <c r="G87" s="80">
        <f t="shared" si="22"/>
        <v>4.369999999999985E-3</v>
      </c>
      <c r="H87" s="81">
        <f t="shared" si="23"/>
        <v>1.5537225343098858E-2</v>
      </c>
      <c r="I87" s="75">
        <f t="shared" si="24"/>
        <v>3.6083999999999999E-3</v>
      </c>
      <c r="K87" s="82">
        <f t="shared" si="25"/>
        <v>8.4378000000000009E-2</v>
      </c>
      <c r="L87" s="90">
        <f t="shared" si="26"/>
        <v>0.36563800000000002</v>
      </c>
      <c r="P87" s="111">
        <f t="shared" si="27"/>
        <v>30.000000000000004</v>
      </c>
    </row>
    <row r="88" spans="1:16" x14ac:dyDescent="0.2">
      <c r="A88" t="s">
        <v>436</v>
      </c>
      <c r="B88" t="str">
        <f t="shared" si="19"/>
        <v>+0.15804</v>
      </c>
      <c r="C88" s="78">
        <v>0.15804000000000001</v>
      </c>
      <c r="D88" t="str">
        <f t="shared" si="21"/>
        <v>+0.16101   +0.15804</v>
      </c>
      <c r="E88" t="str">
        <f t="shared" si="20"/>
        <v>+0.16101</v>
      </c>
      <c r="F88" s="78">
        <v>0.16100999999999999</v>
      </c>
      <c r="G88" s="80">
        <f t="shared" si="22"/>
        <v>2.9699999999999727E-3</v>
      </c>
      <c r="H88" s="81">
        <f t="shared" si="23"/>
        <v>1.8446059250978031E-2</v>
      </c>
      <c r="I88" s="75">
        <f t="shared" si="24"/>
        <v>2.8067333333333328E-3</v>
      </c>
      <c r="K88" s="82">
        <f t="shared" si="25"/>
        <v>4.8303000000000013E-2</v>
      </c>
      <c r="L88" s="90">
        <f t="shared" si="26"/>
        <v>0.209313</v>
      </c>
      <c r="P88" s="111">
        <f t="shared" si="27"/>
        <v>30.000000000000011</v>
      </c>
    </row>
    <row r="89" spans="1:16" x14ac:dyDescent="0.2">
      <c r="A89" t="s">
        <v>437</v>
      </c>
      <c r="B89" t="str">
        <f t="shared" si="19"/>
        <v>-0.41384</v>
      </c>
      <c r="C89" s="78">
        <v>-0.41383999999999999</v>
      </c>
      <c r="D89" t="str">
        <f t="shared" si="21"/>
        <v>-0.40536   -0.41384</v>
      </c>
      <c r="E89" t="str">
        <f t="shared" si="20"/>
        <v>-0.40536</v>
      </c>
      <c r="F89" s="78">
        <v>-0.40536</v>
      </c>
      <c r="G89" s="80">
        <f t="shared" si="22"/>
        <v>8.4799999999999875E-3</v>
      </c>
      <c r="H89" s="81">
        <f t="shared" si="23"/>
        <v>2.0919676337083058E-2</v>
      </c>
      <c r="I89" s="75">
        <f t="shared" si="24"/>
        <v>4.435733333333333E-3</v>
      </c>
      <c r="K89" s="82">
        <f t="shared" si="25"/>
        <v>0.12160799999999999</v>
      </c>
      <c r="L89" s="90">
        <f t="shared" si="26"/>
        <v>-0.52696799999999999</v>
      </c>
      <c r="P89" s="111">
        <f t="shared" si="27"/>
        <v>30</v>
      </c>
    </row>
    <row r="90" spans="1:16" x14ac:dyDescent="0.2">
      <c r="A90" t="s">
        <v>438</v>
      </c>
      <c r="B90" t="str">
        <f t="shared" si="19"/>
        <v>+0.06924</v>
      </c>
      <c r="C90" s="78">
        <v>6.9239999999999996E-2</v>
      </c>
      <c r="D90" t="str">
        <f t="shared" si="21"/>
        <v>+0.07337   +0.06924</v>
      </c>
      <c r="E90" t="str">
        <f t="shared" si="20"/>
        <v>+0.07337</v>
      </c>
      <c r="F90" s="78">
        <v>7.3370000000000005E-2</v>
      </c>
      <c r="G90" s="80">
        <f t="shared" si="22"/>
        <v>4.1300000000000087E-3</v>
      </c>
      <c r="H90" s="81">
        <f t="shared" si="23"/>
        <v>5.6290036799782041E-2</v>
      </c>
      <c r="I90" s="75">
        <f t="shared" si="24"/>
        <v>2.2224666666666665E-3</v>
      </c>
      <c r="K90" s="82">
        <f t="shared" si="25"/>
        <v>2.2011000000000003E-2</v>
      </c>
      <c r="L90" s="90">
        <f t="shared" si="26"/>
        <v>9.5381000000000007E-2</v>
      </c>
      <c r="P90" s="111">
        <f t="shared" si="27"/>
        <v>30.000000000000004</v>
      </c>
    </row>
    <row r="91" spans="1:16" x14ac:dyDescent="0.2">
      <c r="A91" t="s">
        <v>439</v>
      </c>
      <c r="B91" t="str">
        <f t="shared" si="19"/>
        <v>+0.08441</v>
      </c>
      <c r="C91" s="78">
        <v>8.4409999999999999E-2</v>
      </c>
      <c r="D91" t="str">
        <f t="shared" si="21"/>
        <v>+0.07850   +0.08441</v>
      </c>
      <c r="E91" t="str">
        <f t="shared" si="20"/>
        <v>+0.07850</v>
      </c>
      <c r="F91" s="78">
        <v>7.85E-2</v>
      </c>
      <c r="G91" s="80">
        <f t="shared" si="22"/>
        <v>5.9099999999999986E-3</v>
      </c>
      <c r="H91" s="81">
        <f t="shared" si="23"/>
        <v>7.5286624203821637E-2</v>
      </c>
      <c r="I91" s="75">
        <f t="shared" si="24"/>
        <v>2.2566666666666664E-3</v>
      </c>
      <c r="K91" s="82">
        <f t="shared" si="25"/>
        <v>2.3550000000000001E-2</v>
      </c>
      <c r="L91" s="90">
        <f t="shared" si="26"/>
        <v>0.10205</v>
      </c>
      <c r="P91" s="111">
        <f t="shared" si="27"/>
        <v>30.000000000000004</v>
      </c>
    </row>
    <row r="92" spans="1:16" x14ac:dyDescent="0.2">
      <c r="A92" t="s">
        <v>440</v>
      </c>
      <c r="B92" t="str">
        <f t="shared" si="19"/>
        <v>+0.18439</v>
      </c>
      <c r="C92" s="78">
        <v>0.18439</v>
      </c>
      <c r="D92" t="str">
        <f t="shared" si="21"/>
        <v>+0.17927   +0.18439</v>
      </c>
      <c r="E92" t="str">
        <f t="shared" si="20"/>
        <v>+0.17927</v>
      </c>
      <c r="F92" s="78">
        <v>0.17927000000000001</v>
      </c>
      <c r="G92" s="80">
        <f t="shared" si="22"/>
        <v>5.1199999999999857E-3</v>
      </c>
      <c r="H92" s="81">
        <f t="shared" si="23"/>
        <v>2.8560272215094468E-2</v>
      </c>
      <c r="I92" s="75">
        <f t="shared" si="24"/>
        <v>2.9284666666666665E-3</v>
      </c>
      <c r="K92" s="82">
        <f t="shared" si="25"/>
        <v>5.3781000000000023E-2</v>
      </c>
      <c r="L92" s="90">
        <f t="shared" si="26"/>
        <v>0.23305100000000004</v>
      </c>
      <c r="P92" s="111">
        <f t="shared" si="27"/>
        <v>30.000000000000011</v>
      </c>
    </row>
    <row r="93" spans="1:16" x14ac:dyDescent="0.2">
      <c r="A93" t="s">
        <v>441</v>
      </c>
      <c r="B93" t="str">
        <f t="shared" si="19"/>
        <v>-0.00222</v>
      </c>
      <c r="C93" s="78">
        <v>-2.2200000000000002E-3</v>
      </c>
      <c r="D93" t="str">
        <f t="shared" si="21"/>
        <v>-0.00000   -0.00222</v>
      </c>
      <c r="E93" t="str">
        <f t="shared" si="20"/>
        <v>-0.00000</v>
      </c>
      <c r="F93" s="78">
        <v>0</v>
      </c>
      <c r="G93" s="80">
        <f t="shared" si="22"/>
        <v>2.2200000000000002E-3</v>
      </c>
      <c r="H93" s="81"/>
      <c r="I93" s="75">
        <f t="shared" si="24"/>
        <v>1.7333333333333333E-3</v>
      </c>
      <c r="K93" s="82">
        <f t="shared" si="25"/>
        <v>0.02</v>
      </c>
      <c r="L93" s="90">
        <v>0.02</v>
      </c>
      <c r="P93" s="111"/>
    </row>
    <row r="94" spans="1:16" x14ac:dyDescent="0.2">
      <c r="A94" t="s">
        <v>442</v>
      </c>
      <c r="B94" t="str">
        <f t="shared" si="19"/>
        <v>-0.00286</v>
      </c>
      <c r="C94" s="78">
        <v>-2.8600000000000001E-3</v>
      </c>
      <c r="D94" t="str">
        <f t="shared" si="21"/>
        <v>+0.00000   -0.00286</v>
      </c>
      <c r="E94" t="str">
        <f t="shared" si="20"/>
        <v>+0.00000</v>
      </c>
      <c r="F94" s="78">
        <v>0</v>
      </c>
      <c r="G94" s="80">
        <f t="shared" si="22"/>
        <v>2.8600000000000001E-3</v>
      </c>
      <c r="H94" s="81"/>
      <c r="I94" s="75">
        <f t="shared" si="24"/>
        <v>1.7333333333333333E-3</v>
      </c>
      <c r="K94" s="82">
        <f t="shared" si="25"/>
        <v>0.02</v>
      </c>
      <c r="L94" s="90">
        <v>0.02</v>
      </c>
      <c r="P94" s="111"/>
    </row>
    <row r="95" spans="1:16" x14ac:dyDescent="0.2">
      <c r="A95" t="s">
        <v>443</v>
      </c>
      <c r="B95" t="str">
        <f t="shared" si="19"/>
        <v>+0.05128</v>
      </c>
      <c r="C95" s="78">
        <v>5.1279999999999999E-2</v>
      </c>
      <c r="D95" t="str">
        <f t="shared" si="21"/>
        <v>+0.05275   +0.05128</v>
      </c>
      <c r="E95" t="str">
        <f t="shared" si="20"/>
        <v>+0.05275</v>
      </c>
      <c r="F95" s="78">
        <v>5.2749999999999998E-2</v>
      </c>
      <c r="G95" s="80">
        <f t="shared" si="22"/>
        <v>1.4699999999999991E-3</v>
      </c>
      <c r="H95" s="81">
        <f t="shared" ref="H95:H122" si="28">G95/ABS(F95)</f>
        <v>2.7867298578199036E-2</v>
      </c>
      <c r="I95" s="75">
        <f t="shared" si="24"/>
        <v>2.085E-3</v>
      </c>
      <c r="K95" s="82">
        <f t="shared" si="25"/>
        <v>1.5824999999999999E-2</v>
      </c>
      <c r="L95" s="90">
        <f t="shared" si="26"/>
        <v>6.8574999999999997E-2</v>
      </c>
      <c r="P95" s="111">
        <f t="shared" si="27"/>
        <v>30</v>
      </c>
    </row>
    <row r="96" spans="1:16" x14ac:dyDescent="0.2">
      <c r="A96" t="s">
        <v>444</v>
      </c>
      <c r="B96" t="str">
        <f t="shared" si="19"/>
        <v>+0.09092</v>
      </c>
      <c r="C96" s="78">
        <v>9.0920000000000001E-2</v>
      </c>
      <c r="D96" t="str">
        <f t="shared" si="21"/>
        <v>+0.09340   +0.09092</v>
      </c>
      <c r="E96" t="str">
        <f t="shared" si="20"/>
        <v>+0.09340</v>
      </c>
      <c r="F96" s="78">
        <v>9.3399999999999997E-2</v>
      </c>
      <c r="G96" s="80">
        <f t="shared" si="22"/>
        <v>2.4799999999999961E-3</v>
      </c>
      <c r="H96" s="81">
        <f t="shared" si="28"/>
        <v>2.6552462526766553E-2</v>
      </c>
      <c r="I96" s="75">
        <f t="shared" si="24"/>
        <v>2.3559999999999996E-3</v>
      </c>
      <c r="K96" s="82">
        <f t="shared" si="25"/>
        <v>2.8020000000000003E-2</v>
      </c>
      <c r="L96" s="90">
        <f t="shared" si="26"/>
        <v>0.12142</v>
      </c>
      <c r="P96" s="111">
        <f t="shared" si="27"/>
        <v>30.000000000000004</v>
      </c>
    </row>
    <row r="97" spans="1:16" x14ac:dyDescent="0.2">
      <c r="A97" t="s">
        <v>445</v>
      </c>
      <c r="B97" t="str">
        <f t="shared" si="19"/>
        <v>+0.01506</v>
      </c>
      <c r="C97" s="78">
        <v>1.506E-2</v>
      </c>
      <c r="D97" t="str">
        <f t="shared" si="21"/>
        <v>+0.01662   +0.01506</v>
      </c>
      <c r="E97" t="str">
        <f t="shared" si="20"/>
        <v>+0.01662</v>
      </c>
      <c r="F97" s="78">
        <v>1.6619999999999999E-2</v>
      </c>
      <c r="G97" s="80">
        <f t="shared" si="22"/>
        <v>1.5599999999999989E-3</v>
      </c>
      <c r="H97" s="81">
        <f t="shared" si="28"/>
        <v>9.3862815884476467E-2</v>
      </c>
      <c r="I97" s="75">
        <f t="shared" si="24"/>
        <v>1.8441333333333331E-3</v>
      </c>
      <c r="K97" s="82">
        <f t="shared" si="25"/>
        <v>4.9860000000000008E-3</v>
      </c>
      <c r="L97" s="90">
        <f t="shared" si="26"/>
        <v>2.1606E-2</v>
      </c>
      <c r="P97" s="111">
        <f t="shared" si="27"/>
        <v>30.000000000000004</v>
      </c>
    </row>
    <row r="98" spans="1:16" x14ac:dyDescent="0.2">
      <c r="A98" t="s">
        <v>446</v>
      </c>
      <c r="B98" t="str">
        <f t="shared" si="19"/>
        <v>-0.92665</v>
      </c>
      <c r="C98" s="78">
        <v>-0.92664999999999997</v>
      </c>
      <c r="D98" t="str">
        <f t="shared" si="21"/>
        <v>-0.94406   -0.92665</v>
      </c>
      <c r="E98" t="str">
        <f t="shared" si="20"/>
        <v>-0.94406</v>
      </c>
      <c r="F98" s="78">
        <v>-0.94406000000000001</v>
      </c>
      <c r="G98" s="80">
        <f t="shared" si="22"/>
        <v>1.7410000000000037E-2</v>
      </c>
      <c r="H98" s="81">
        <f t="shared" si="28"/>
        <v>1.8441624473020821E-2</v>
      </c>
      <c r="I98" s="75">
        <f t="shared" si="24"/>
        <v>8.0270666666666657E-3</v>
      </c>
      <c r="K98" s="82">
        <f t="shared" si="25"/>
        <v>0.28321800000000008</v>
      </c>
      <c r="L98" s="90">
        <f t="shared" si="26"/>
        <v>-1.2272780000000001</v>
      </c>
      <c r="P98" s="111">
        <f t="shared" si="27"/>
        <v>30.000000000000011</v>
      </c>
    </row>
    <row r="99" spans="1:16" x14ac:dyDescent="0.2">
      <c r="A99" t="s">
        <v>447</v>
      </c>
      <c r="B99" t="str">
        <f t="shared" si="19"/>
        <v>-0.11055</v>
      </c>
      <c r="C99" s="78">
        <v>-0.11055</v>
      </c>
      <c r="D99" t="str">
        <f t="shared" si="21"/>
        <v>-0.11019   -0.11055</v>
      </c>
      <c r="E99" t="str">
        <f t="shared" si="20"/>
        <v>-0.11019</v>
      </c>
      <c r="F99" s="78">
        <v>-0.11019</v>
      </c>
      <c r="G99" s="80">
        <f t="shared" si="22"/>
        <v>3.5999999999999921E-4</v>
      </c>
      <c r="H99" s="81">
        <f t="shared" si="28"/>
        <v>3.2670841274162741E-3</v>
      </c>
      <c r="I99" s="75">
        <f t="shared" si="24"/>
        <v>2.4679333333333334E-3</v>
      </c>
      <c r="K99" s="82">
        <f t="shared" si="25"/>
        <v>3.3057000000000017E-2</v>
      </c>
      <c r="L99" s="90">
        <f t="shared" si="26"/>
        <v>-0.14324700000000001</v>
      </c>
      <c r="P99" s="111">
        <f t="shared" si="27"/>
        <v>30.000000000000014</v>
      </c>
    </row>
    <row r="100" spans="1:16" x14ac:dyDescent="0.2">
      <c r="A100" t="s">
        <v>448</v>
      </c>
      <c r="B100" t="str">
        <f t="shared" si="19"/>
        <v>-0.29857</v>
      </c>
      <c r="C100" s="78">
        <v>-0.29857</v>
      </c>
      <c r="D100" t="str">
        <f t="shared" si="21"/>
        <v>-0.29595   -0.29857</v>
      </c>
      <c r="E100" t="str">
        <f t="shared" si="20"/>
        <v>-0.29595</v>
      </c>
      <c r="F100" s="78">
        <v>-0.29594999999999999</v>
      </c>
      <c r="G100" s="80">
        <f t="shared" si="22"/>
        <v>2.6200000000000112E-3</v>
      </c>
      <c r="H100" s="81">
        <f t="shared" si="28"/>
        <v>8.85284676465623E-3</v>
      </c>
      <c r="I100" s="75">
        <f t="shared" si="24"/>
        <v>3.7063333333333332E-3</v>
      </c>
      <c r="K100" s="82">
        <f t="shared" si="25"/>
        <v>8.8785000000000003E-2</v>
      </c>
      <c r="L100" s="90">
        <f t="shared" si="26"/>
        <v>-0.38473499999999999</v>
      </c>
      <c r="P100" s="111">
        <f t="shared" si="27"/>
        <v>30.000000000000004</v>
      </c>
    </row>
    <row r="101" spans="1:16" x14ac:dyDescent="0.2">
      <c r="A101" t="s">
        <v>449</v>
      </c>
      <c r="B101" t="str">
        <f t="shared" si="19"/>
        <v>-0.09780</v>
      </c>
      <c r="C101" s="78">
        <v>-9.7799999999999998E-2</v>
      </c>
      <c r="D101" t="str">
        <f t="shared" si="21"/>
        <v>-0.09091   -0.09780</v>
      </c>
      <c r="E101" t="str">
        <f t="shared" si="20"/>
        <v>-0.09091</v>
      </c>
      <c r="F101" s="78">
        <v>-9.0910000000000005E-2</v>
      </c>
      <c r="G101" s="80">
        <f t="shared" si="22"/>
        <v>6.8899999999999934E-3</v>
      </c>
      <c r="H101" s="81">
        <f t="shared" si="28"/>
        <v>7.5789242107578841E-2</v>
      </c>
      <c r="I101" s="75">
        <f t="shared" si="24"/>
        <v>2.3393999999999997E-3</v>
      </c>
      <c r="K101" s="82">
        <f t="shared" si="25"/>
        <v>2.7273000000000006E-2</v>
      </c>
      <c r="L101" s="90">
        <f t="shared" si="26"/>
        <v>-0.11818300000000001</v>
      </c>
      <c r="P101" s="111">
        <f t="shared" si="27"/>
        <v>30.000000000000004</v>
      </c>
    </row>
    <row r="102" spans="1:16" x14ac:dyDescent="0.2">
      <c r="A102" t="s">
        <v>450</v>
      </c>
      <c r="B102" t="str">
        <f t="shared" si="19"/>
        <v>-0.14411</v>
      </c>
      <c r="C102" s="78">
        <v>-0.14410999999999999</v>
      </c>
      <c r="D102" t="str">
        <f t="shared" si="21"/>
        <v>-0.13855   -0.14411</v>
      </c>
      <c r="E102" t="str">
        <f t="shared" si="20"/>
        <v>-0.13855</v>
      </c>
      <c r="F102" s="78">
        <v>-0.13855000000000001</v>
      </c>
      <c r="G102" s="80">
        <f t="shared" si="22"/>
        <v>5.5599999999999816E-3</v>
      </c>
      <c r="H102" s="81">
        <f t="shared" si="28"/>
        <v>4.0129916997473702E-2</v>
      </c>
      <c r="I102" s="75">
        <f t="shared" si="24"/>
        <v>2.6569999999999996E-3</v>
      </c>
      <c r="K102" s="82">
        <f t="shared" si="25"/>
        <v>4.1565000000000019E-2</v>
      </c>
      <c r="L102" s="90">
        <f t="shared" si="26"/>
        <v>-0.18011500000000003</v>
      </c>
      <c r="P102" s="111">
        <f t="shared" si="27"/>
        <v>30.000000000000011</v>
      </c>
    </row>
    <row r="103" spans="1:16" x14ac:dyDescent="0.2">
      <c r="A103" t="s">
        <v>451</v>
      </c>
      <c r="B103" t="str">
        <f t="shared" si="19"/>
        <v>+1.08392</v>
      </c>
      <c r="C103" s="78">
        <v>1.08392</v>
      </c>
      <c r="D103" t="str">
        <f t="shared" si="21"/>
        <v>+1.06000   +1.08392</v>
      </c>
      <c r="E103" t="str">
        <f t="shared" si="20"/>
        <v>+1.06000</v>
      </c>
      <c r="F103" s="78">
        <v>1.06</v>
      </c>
      <c r="G103" s="80">
        <f t="shared" si="22"/>
        <v>2.3919999999999941E-2</v>
      </c>
      <c r="H103" s="81">
        <f t="shared" si="28"/>
        <v>2.2566037735849E-2</v>
      </c>
      <c r="I103" s="75">
        <f t="shared" si="24"/>
        <v>5.2999999999999992E-3</v>
      </c>
      <c r="J103">
        <v>6</v>
      </c>
      <c r="K103" s="82">
        <f t="shared" si="25"/>
        <v>0.31800000000000006</v>
      </c>
      <c r="L103" s="90">
        <f t="shared" si="26"/>
        <v>1.3780000000000001</v>
      </c>
      <c r="P103" s="111">
        <f t="shared" si="27"/>
        <v>30.000000000000004</v>
      </c>
    </row>
    <row r="104" spans="1:16" x14ac:dyDescent="0.2">
      <c r="A104" t="s">
        <v>452</v>
      </c>
      <c r="B104" t="str">
        <f t="shared" si="19"/>
        <v>-0.20228</v>
      </c>
      <c r="C104" s="78">
        <v>-0.20227999999999999</v>
      </c>
      <c r="D104" t="str">
        <f t="shared" si="21"/>
        <v>-0.20386   -0.20228</v>
      </c>
      <c r="E104" t="str">
        <f t="shared" si="20"/>
        <v>-0.20386</v>
      </c>
      <c r="F104" s="78">
        <v>-0.20386000000000001</v>
      </c>
      <c r="G104" s="80">
        <f t="shared" si="22"/>
        <v>1.5800000000000258E-3</v>
      </c>
      <c r="H104" s="81">
        <f t="shared" si="28"/>
        <v>7.7504169528108784E-3</v>
      </c>
      <c r="I104" s="75">
        <f t="shared" si="24"/>
        <v>3.0923999999999995E-3</v>
      </c>
      <c r="K104" s="82">
        <f t="shared" si="25"/>
        <v>6.1158000000000018E-2</v>
      </c>
      <c r="L104" s="90">
        <f t="shared" si="26"/>
        <v>-0.26501800000000003</v>
      </c>
      <c r="P104" s="111">
        <f t="shared" si="27"/>
        <v>30.000000000000004</v>
      </c>
    </row>
    <row r="105" spans="1:16" x14ac:dyDescent="0.2">
      <c r="A105" t="s">
        <v>453</v>
      </c>
      <c r="B105" t="str">
        <f t="shared" si="19"/>
        <v>+0.03427</v>
      </c>
      <c r="C105" s="78">
        <v>3.4270000000000002E-2</v>
      </c>
      <c r="D105" t="str">
        <f t="shared" si="21"/>
        <v>+0.03634   +0.03427</v>
      </c>
      <c r="E105" t="str">
        <f t="shared" si="20"/>
        <v>+0.03634</v>
      </c>
      <c r="F105" s="78">
        <v>3.6339999999999997E-2</v>
      </c>
      <c r="G105" s="80">
        <f t="shared" si="22"/>
        <v>2.0699999999999955E-3</v>
      </c>
      <c r="H105" s="81">
        <f t="shared" si="28"/>
        <v>5.6962025316455576E-2</v>
      </c>
      <c r="I105" s="75">
        <f t="shared" si="24"/>
        <v>1.9755999999999997E-3</v>
      </c>
      <c r="K105" s="82">
        <f t="shared" si="25"/>
        <v>1.0902000000000002E-2</v>
      </c>
      <c r="L105" s="90">
        <f t="shared" si="26"/>
        <v>4.7241999999999999E-2</v>
      </c>
      <c r="P105" s="111">
        <f t="shared" si="27"/>
        <v>30.000000000000011</v>
      </c>
    </row>
    <row r="106" spans="1:16" x14ac:dyDescent="0.2">
      <c r="A106" t="s">
        <v>454</v>
      </c>
      <c r="B106" t="str">
        <f t="shared" si="19"/>
        <v>+0.03672</v>
      </c>
      <c r="C106" s="78">
        <v>3.6720000000000003E-2</v>
      </c>
      <c r="D106" t="str">
        <f t="shared" si="21"/>
        <v>+0.03554   +0.03672</v>
      </c>
      <c r="E106" t="str">
        <f t="shared" si="20"/>
        <v>+0.03554</v>
      </c>
      <c r="F106" s="78">
        <v>3.5540000000000002E-2</v>
      </c>
      <c r="G106" s="80">
        <f t="shared" si="22"/>
        <v>1.1800000000000005E-3</v>
      </c>
      <c r="H106" s="81">
        <f t="shared" si="28"/>
        <v>3.320202588632528E-2</v>
      </c>
      <c r="I106" s="75">
        <f t="shared" si="24"/>
        <v>1.9702666666666663E-3</v>
      </c>
      <c r="K106" s="82">
        <f t="shared" si="25"/>
        <v>1.0662000000000005E-2</v>
      </c>
      <c r="L106" s="90">
        <f t="shared" si="26"/>
        <v>4.6202000000000007E-2</v>
      </c>
      <c r="P106" s="111">
        <f t="shared" si="27"/>
        <v>30.000000000000011</v>
      </c>
    </row>
    <row r="107" spans="1:16" x14ac:dyDescent="0.2">
      <c r="A107" t="s">
        <v>455</v>
      </c>
      <c r="B107" t="str">
        <f t="shared" si="19"/>
        <v>-0.10187</v>
      </c>
      <c r="C107" s="78">
        <v>-0.10187</v>
      </c>
      <c r="D107" t="str">
        <f t="shared" si="21"/>
        <v>-0.09754   -0.10187</v>
      </c>
      <c r="E107" t="str">
        <f t="shared" si="20"/>
        <v>-0.09754</v>
      </c>
      <c r="F107" s="78">
        <v>-9.7540000000000002E-2</v>
      </c>
      <c r="G107" s="80">
        <f t="shared" si="22"/>
        <v>4.3300000000000005E-3</v>
      </c>
      <c r="H107" s="81">
        <f t="shared" si="28"/>
        <v>4.4392044289522252E-2</v>
      </c>
      <c r="I107" s="75">
        <f t="shared" si="24"/>
        <v>2.3835999999999996E-3</v>
      </c>
      <c r="K107" s="82">
        <f t="shared" si="25"/>
        <v>2.9261999999999996E-2</v>
      </c>
      <c r="L107" s="90">
        <f t="shared" si="26"/>
        <v>-0.126802</v>
      </c>
      <c r="P107" s="111">
        <f t="shared" si="27"/>
        <v>29.999999999999993</v>
      </c>
    </row>
    <row r="108" spans="1:16" x14ac:dyDescent="0.2">
      <c r="A108" t="s">
        <v>456</v>
      </c>
      <c r="B108" t="str">
        <f t="shared" si="19"/>
        <v>-0.00343</v>
      </c>
      <c r="C108" s="78">
        <v>-3.4299999999999999E-3</v>
      </c>
      <c r="D108" t="str">
        <f t="shared" si="21"/>
        <v>-0.00375   -0.00343</v>
      </c>
      <c r="E108" t="str">
        <f t="shared" si="20"/>
        <v>-0.00375</v>
      </c>
      <c r="F108" s="78">
        <v>-3.7499999999999999E-3</v>
      </c>
      <c r="G108" s="80">
        <f t="shared" si="22"/>
        <v>3.1999999999999997E-4</v>
      </c>
      <c r="H108" s="81">
        <f t="shared" si="28"/>
        <v>8.533333333333333E-2</v>
      </c>
      <c r="I108" s="75">
        <f t="shared" si="24"/>
        <v>1.7583333333333333E-3</v>
      </c>
      <c r="K108" s="82">
        <f t="shared" si="25"/>
        <v>1.1250000000000001E-3</v>
      </c>
      <c r="L108" s="90">
        <f t="shared" si="26"/>
        <v>-4.875E-3</v>
      </c>
      <c r="P108" s="111">
        <f t="shared" si="27"/>
        <v>30.000000000000004</v>
      </c>
    </row>
    <row r="109" spans="1:16" x14ac:dyDescent="0.2">
      <c r="A109" t="s">
        <v>457</v>
      </c>
      <c r="B109" t="str">
        <f t="shared" si="19"/>
        <v>-0.02015</v>
      </c>
      <c r="C109" s="78">
        <v>-2.0150000000000001E-2</v>
      </c>
      <c r="D109" t="str">
        <f t="shared" si="21"/>
        <v>-0.01848   -0.02015</v>
      </c>
      <c r="E109" t="str">
        <f t="shared" si="20"/>
        <v>-0.01848</v>
      </c>
      <c r="F109" s="78">
        <v>-1.848E-2</v>
      </c>
      <c r="G109" s="80">
        <f t="shared" si="22"/>
        <v>1.6700000000000013E-3</v>
      </c>
      <c r="H109" s="81">
        <f t="shared" si="28"/>
        <v>9.0367965367965444E-2</v>
      </c>
      <c r="I109" s="75">
        <f t="shared" si="24"/>
        <v>1.8565333333333332E-3</v>
      </c>
      <c r="K109" s="82">
        <f t="shared" si="25"/>
        <v>5.5440000000000003E-3</v>
      </c>
      <c r="L109" s="90">
        <f t="shared" si="26"/>
        <v>-2.4024E-2</v>
      </c>
      <c r="P109" s="111">
        <f t="shared" si="27"/>
        <v>30.000000000000004</v>
      </c>
    </row>
    <row r="110" spans="1:16" x14ac:dyDescent="0.2">
      <c r="A110" t="s">
        <v>458</v>
      </c>
      <c r="B110" t="str">
        <f t="shared" si="19"/>
        <v>+0.03837</v>
      </c>
      <c r="C110" s="78">
        <v>3.8370000000000001E-2</v>
      </c>
      <c r="D110" t="str">
        <f t="shared" si="21"/>
        <v>+0.03518   +0.03837</v>
      </c>
      <c r="E110" t="str">
        <f t="shared" si="20"/>
        <v>+0.03518</v>
      </c>
      <c r="F110" s="78">
        <v>3.5180000000000003E-2</v>
      </c>
      <c r="G110" s="80">
        <f t="shared" si="22"/>
        <v>3.1899999999999984E-3</v>
      </c>
      <c r="H110" s="81">
        <f t="shared" si="28"/>
        <v>9.0676520750426329E-2</v>
      </c>
      <c r="I110" s="75">
        <f t="shared" si="24"/>
        <v>1.9678666666666667E-3</v>
      </c>
      <c r="K110" s="82">
        <f t="shared" si="25"/>
        <v>1.0554000000000001E-2</v>
      </c>
      <c r="L110" s="90">
        <f t="shared" si="26"/>
        <v>4.5734000000000004E-2</v>
      </c>
      <c r="P110" s="111">
        <f t="shared" si="27"/>
        <v>30</v>
      </c>
    </row>
    <row r="111" spans="1:16" x14ac:dyDescent="0.2">
      <c r="A111" t="s">
        <v>459</v>
      </c>
      <c r="B111" t="str">
        <f t="shared" si="19"/>
        <v>+0.02535</v>
      </c>
      <c r="C111" s="78">
        <v>2.5350000000000001E-2</v>
      </c>
      <c r="D111" t="str">
        <f t="shared" si="21"/>
        <v>+0.02552   +0.02535</v>
      </c>
      <c r="E111" t="str">
        <f t="shared" si="20"/>
        <v>+0.02552</v>
      </c>
      <c r="F111" s="78">
        <v>2.5520000000000001E-2</v>
      </c>
      <c r="G111" s="80">
        <f t="shared" si="22"/>
        <v>1.7000000000000001E-4</v>
      </c>
      <c r="H111" s="81">
        <f t="shared" si="28"/>
        <v>6.6614420062695925E-3</v>
      </c>
      <c r="I111" s="75">
        <f t="shared" si="24"/>
        <v>1.9034666666666667E-3</v>
      </c>
      <c r="K111" s="82">
        <f t="shared" si="25"/>
        <v>7.6560000000000031E-3</v>
      </c>
      <c r="L111" s="90">
        <f t="shared" si="26"/>
        <v>3.3176000000000004E-2</v>
      </c>
      <c r="P111" s="111">
        <f t="shared" si="27"/>
        <v>30.000000000000011</v>
      </c>
    </row>
    <row r="112" spans="1:16" x14ac:dyDescent="0.2">
      <c r="A112" t="s">
        <v>460</v>
      </c>
      <c r="B112" t="str">
        <f t="shared" si="19"/>
        <v>+0.07386</v>
      </c>
      <c r="C112" s="78">
        <v>7.3859999999999995E-2</v>
      </c>
      <c r="D112" t="str">
        <f t="shared" si="21"/>
        <v>+0.07440   +0.07386</v>
      </c>
      <c r="E112" t="str">
        <f t="shared" si="20"/>
        <v>+0.07440</v>
      </c>
      <c r="F112" s="78">
        <v>7.4399999999999994E-2</v>
      </c>
      <c r="G112" s="80">
        <f t="shared" si="22"/>
        <v>5.3999999999999881E-4</v>
      </c>
      <c r="H112" s="81">
        <f t="shared" si="28"/>
        <v>7.258064516129017E-3</v>
      </c>
      <c r="I112" s="75">
        <f t="shared" si="24"/>
        <v>2.2293333333333332E-3</v>
      </c>
      <c r="K112" s="82">
        <f t="shared" si="25"/>
        <v>2.2320000000000007E-2</v>
      </c>
      <c r="L112" s="90">
        <f t="shared" si="26"/>
        <v>9.672E-2</v>
      </c>
      <c r="P112" s="111">
        <f t="shared" si="27"/>
        <v>30.000000000000011</v>
      </c>
    </row>
    <row r="113" spans="1:16" x14ac:dyDescent="0.2">
      <c r="A113" t="s">
        <v>461</v>
      </c>
      <c r="B113" t="str">
        <f t="shared" si="19"/>
        <v>-0.16282</v>
      </c>
      <c r="C113" s="78">
        <v>-0.16281999999999999</v>
      </c>
      <c r="D113" t="str">
        <f t="shared" si="21"/>
        <v>-0.16881   -0.16282</v>
      </c>
      <c r="E113" t="str">
        <f t="shared" si="20"/>
        <v>-0.16881</v>
      </c>
      <c r="F113" s="78">
        <v>-0.16880999999999999</v>
      </c>
      <c r="G113" s="80">
        <f t="shared" si="22"/>
        <v>5.9899999999999953E-3</v>
      </c>
      <c r="H113" s="81">
        <f t="shared" si="28"/>
        <v>3.5483679876784524E-2</v>
      </c>
      <c r="I113" s="75">
        <f t="shared" si="24"/>
        <v>2.8587333333333327E-3</v>
      </c>
      <c r="K113" s="82">
        <f t="shared" si="25"/>
        <v>5.0642999999999994E-2</v>
      </c>
      <c r="L113" s="90">
        <f t="shared" si="26"/>
        <v>-0.21945299999999998</v>
      </c>
      <c r="P113" s="111">
        <f t="shared" si="27"/>
        <v>30</v>
      </c>
    </row>
    <row r="114" spans="1:16" x14ac:dyDescent="0.2">
      <c r="A114" t="s">
        <v>462</v>
      </c>
      <c r="B114" t="str">
        <f t="shared" si="19"/>
        <v>+0.17851</v>
      </c>
      <c r="C114" s="78">
        <v>0.17851</v>
      </c>
      <c r="D114" t="str">
        <f t="shared" si="21"/>
        <v>+0.17326   +0.17851</v>
      </c>
      <c r="E114" t="str">
        <f t="shared" si="20"/>
        <v>+0.17326</v>
      </c>
      <c r="F114" s="78">
        <v>0.17326</v>
      </c>
      <c r="G114" s="80">
        <f t="shared" si="22"/>
        <v>5.2500000000000047E-3</v>
      </c>
      <c r="H114" s="81">
        <f t="shared" si="28"/>
        <v>3.0301281311324049E-2</v>
      </c>
      <c r="I114" s="75">
        <f t="shared" si="24"/>
        <v>2.8883999999999997E-3</v>
      </c>
      <c r="K114" s="82">
        <f t="shared" si="25"/>
        <v>5.1977999999999996E-2</v>
      </c>
      <c r="L114" s="90">
        <f t="shared" si="26"/>
        <v>0.22523799999999999</v>
      </c>
      <c r="P114" s="111">
        <f t="shared" si="27"/>
        <v>30</v>
      </c>
    </row>
    <row r="115" spans="1:16" x14ac:dyDescent="0.2">
      <c r="A115" t="s">
        <v>463</v>
      </c>
      <c r="B115" t="str">
        <f t="shared" si="19"/>
        <v>+0.03978</v>
      </c>
      <c r="C115" s="78">
        <v>3.9780000000000003E-2</v>
      </c>
      <c r="D115" t="str">
        <f t="shared" si="21"/>
        <v>+0.04268   +0.03978</v>
      </c>
      <c r="E115" t="str">
        <f t="shared" si="20"/>
        <v>+0.04268</v>
      </c>
      <c r="F115" s="78">
        <v>4.2680000000000003E-2</v>
      </c>
      <c r="G115" s="80">
        <f t="shared" si="22"/>
        <v>2.8999999999999998E-3</v>
      </c>
      <c r="H115" s="81">
        <f t="shared" si="28"/>
        <v>6.7947516401124633E-2</v>
      </c>
      <c r="I115" s="75">
        <f t="shared" si="24"/>
        <v>2.0178666666666664E-3</v>
      </c>
      <c r="K115" s="82">
        <f t="shared" si="25"/>
        <v>1.2804000000000003E-2</v>
      </c>
      <c r="L115" s="90">
        <f t="shared" si="26"/>
        <v>5.5484000000000006E-2</v>
      </c>
      <c r="P115" s="111">
        <f t="shared" si="27"/>
        <v>30.000000000000004</v>
      </c>
    </row>
    <row r="116" spans="1:16" x14ac:dyDescent="0.2">
      <c r="A116" t="s">
        <v>464</v>
      </c>
      <c r="B116" t="str">
        <f t="shared" si="19"/>
        <v>+0.03633</v>
      </c>
      <c r="C116" s="78">
        <v>3.6330000000000001E-2</v>
      </c>
      <c r="D116" t="str">
        <f t="shared" si="21"/>
        <v>+0.03494   +0.03633</v>
      </c>
      <c r="E116" t="str">
        <f t="shared" si="20"/>
        <v>+0.03494</v>
      </c>
      <c r="F116" s="78">
        <v>3.4939999999999999E-2</v>
      </c>
      <c r="G116" s="80">
        <f t="shared" si="22"/>
        <v>1.3900000000000023E-3</v>
      </c>
      <c r="H116" s="81">
        <f t="shared" si="28"/>
        <v>3.9782484258729316E-2</v>
      </c>
      <c r="I116" s="75">
        <f t="shared" si="24"/>
        <v>1.9662666666666667E-3</v>
      </c>
      <c r="K116" s="82">
        <f t="shared" si="25"/>
        <v>1.0481999999999998E-2</v>
      </c>
      <c r="L116" s="90">
        <f t="shared" si="26"/>
        <v>4.5421999999999997E-2</v>
      </c>
      <c r="P116" s="111">
        <f t="shared" si="27"/>
        <v>29.999999999999993</v>
      </c>
    </row>
    <row r="117" spans="1:16" x14ac:dyDescent="0.2">
      <c r="A117" t="s">
        <v>465</v>
      </c>
      <c r="B117" t="str">
        <f t="shared" si="19"/>
        <v>+0.00867</v>
      </c>
      <c r="C117" s="78">
        <v>8.6700000000000006E-3</v>
      </c>
      <c r="D117" t="str">
        <f t="shared" si="21"/>
        <v>+0.00803   +0.00867</v>
      </c>
      <c r="E117" t="str">
        <f t="shared" si="20"/>
        <v>+0.00803</v>
      </c>
      <c r="F117" s="78">
        <v>8.0300000000000007E-3</v>
      </c>
      <c r="G117" s="80">
        <f t="shared" si="22"/>
        <v>6.3999999999999994E-4</v>
      </c>
      <c r="H117" s="81">
        <f t="shared" si="28"/>
        <v>7.9701120797011193E-2</v>
      </c>
      <c r="I117" s="75">
        <f t="shared" si="24"/>
        <v>1.7868666666666666E-3</v>
      </c>
      <c r="K117" s="82">
        <f t="shared" si="25"/>
        <v>2.4090000000000014E-3</v>
      </c>
      <c r="L117" s="90">
        <f t="shared" si="26"/>
        <v>1.0439000000000002E-2</v>
      </c>
      <c r="P117" s="111">
        <f t="shared" si="27"/>
        <v>30.000000000000014</v>
      </c>
    </row>
    <row r="118" spans="1:16" x14ac:dyDescent="0.2">
      <c r="A118" t="s">
        <v>466</v>
      </c>
      <c r="B118" t="str">
        <f t="shared" si="19"/>
        <v>+0.05530</v>
      </c>
      <c r="C118" s="78">
        <v>5.5300000000000002E-2</v>
      </c>
      <c r="D118" t="str">
        <f t="shared" si="21"/>
        <v>+0.05965   +0.05530</v>
      </c>
      <c r="E118" t="str">
        <f t="shared" si="20"/>
        <v>+0.05965</v>
      </c>
      <c r="F118" s="78">
        <v>5.9650000000000002E-2</v>
      </c>
      <c r="G118" s="80">
        <f t="shared" si="22"/>
        <v>4.3499999999999997E-3</v>
      </c>
      <c r="H118" s="81">
        <f t="shared" si="28"/>
        <v>7.2925398155909468E-2</v>
      </c>
      <c r="I118" s="75">
        <f t="shared" si="24"/>
        <v>2.1309999999999996E-3</v>
      </c>
      <c r="K118" s="82">
        <f t="shared" si="25"/>
        <v>1.7895000000000001E-2</v>
      </c>
      <c r="L118" s="90">
        <f t="shared" si="26"/>
        <v>7.7545000000000003E-2</v>
      </c>
      <c r="P118" s="111">
        <f t="shared" si="27"/>
        <v>30</v>
      </c>
    </row>
    <row r="119" spans="1:16" x14ac:dyDescent="0.2">
      <c r="A119" t="s">
        <v>467</v>
      </c>
      <c r="B119" t="str">
        <f t="shared" si="19"/>
        <v>+0.05345</v>
      </c>
      <c r="C119" s="78">
        <v>5.3449999999999998E-2</v>
      </c>
      <c r="D119" t="str">
        <f t="shared" si="21"/>
        <v>+0.05243   +0.05345</v>
      </c>
      <c r="E119" t="str">
        <f t="shared" si="20"/>
        <v>+0.05243</v>
      </c>
      <c r="F119" s="78">
        <v>5.2429999999999997E-2</v>
      </c>
      <c r="G119" s="80">
        <f t="shared" si="22"/>
        <v>1.0200000000000001E-3</v>
      </c>
      <c r="H119" s="81">
        <f t="shared" si="28"/>
        <v>1.9454510776273127E-2</v>
      </c>
      <c r="I119" s="75">
        <f t="shared" si="24"/>
        <v>2.0828666666666664E-3</v>
      </c>
      <c r="K119" s="82">
        <f t="shared" si="25"/>
        <v>1.5729E-2</v>
      </c>
      <c r="L119" s="90">
        <f t="shared" si="26"/>
        <v>6.8158999999999997E-2</v>
      </c>
      <c r="P119" s="111">
        <f t="shared" si="27"/>
        <v>30</v>
      </c>
    </row>
    <row r="120" spans="1:16" x14ac:dyDescent="0.2">
      <c r="A120" t="s">
        <v>468</v>
      </c>
      <c r="B120" t="str">
        <f t="shared" si="19"/>
        <v>-0.17654</v>
      </c>
      <c r="C120" s="78">
        <v>-0.17654</v>
      </c>
      <c r="D120" t="str">
        <f t="shared" si="21"/>
        <v>-0.17115   -0.17654</v>
      </c>
      <c r="E120" t="str">
        <f t="shared" si="20"/>
        <v>-0.17115</v>
      </c>
      <c r="F120" s="78">
        <v>-0.17115</v>
      </c>
      <c r="G120" s="80">
        <f t="shared" si="22"/>
        <v>5.3900000000000059E-3</v>
      </c>
      <c r="H120" s="81">
        <f t="shared" si="28"/>
        <v>3.1492842535787359E-2</v>
      </c>
      <c r="I120" s="75">
        <f t="shared" si="24"/>
        <v>2.8743333333333329E-3</v>
      </c>
      <c r="K120" s="82">
        <f t="shared" si="25"/>
        <v>5.1345000000000002E-2</v>
      </c>
      <c r="L120" s="90">
        <f t="shared" si="26"/>
        <v>-0.222495</v>
      </c>
      <c r="P120" s="111">
        <f t="shared" si="27"/>
        <v>30</v>
      </c>
    </row>
    <row r="121" spans="1:16" x14ac:dyDescent="0.2">
      <c r="A121" t="s">
        <v>469</v>
      </c>
      <c r="B121" t="str">
        <f t="shared" si="19"/>
        <v>-0.06031</v>
      </c>
      <c r="C121" s="78">
        <v>-6.0310000000000002E-2</v>
      </c>
      <c r="D121" t="str">
        <f t="shared" si="21"/>
        <v>-0.05872   -0.06031</v>
      </c>
      <c r="E121" t="str">
        <f t="shared" si="20"/>
        <v>-0.05872</v>
      </c>
      <c r="F121" s="78">
        <v>-5.8720000000000001E-2</v>
      </c>
      <c r="G121" s="80">
        <f t="shared" si="22"/>
        <v>1.5900000000000011E-3</v>
      </c>
      <c r="H121" s="81">
        <f t="shared" si="28"/>
        <v>2.7077656675749337E-2</v>
      </c>
      <c r="I121" s="75">
        <f t="shared" si="24"/>
        <v>2.1247999999999996E-3</v>
      </c>
      <c r="K121" s="82">
        <f t="shared" si="25"/>
        <v>1.7616E-2</v>
      </c>
      <c r="L121" s="90">
        <f t="shared" si="26"/>
        <v>-7.6336000000000001E-2</v>
      </c>
      <c r="P121" s="111">
        <f t="shared" si="27"/>
        <v>30</v>
      </c>
    </row>
    <row r="122" spans="1:16" x14ac:dyDescent="0.2">
      <c r="A122" t="s">
        <v>470</v>
      </c>
      <c r="B122" t="str">
        <f t="shared" si="19"/>
        <v>-0.05819</v>
      </c>
      <c r="C122" s="78">
        <v>-5.8189999999999999E-2</v>
      </c>
      <c r="D122" t="str">
        <f t="shared" si="21"/>
        <v>-0.06255   -0.05819</v>
      </c>
      <c r="E122" t="str">
        <f t="shared" si="20"/>
        <v>-0.06255</v>
      </c>
      <c r="F122" s="78">
        <v>-6.2549999999999994E-2</v>
      </c>
      <c r="G122" s="80">
        <f t="shared" si="22"/>
        <v>4.3599999999999958E-3</v>
      </c>
      <c r="H122" s="81">
        <f t="shared" si="28"/>
        <v>6.9704236610711373E-2</v>
      </c>
      <c r="I122" s="75">
        <f t="shared" si="24"/>
        <v>2.1503333333333331E-3</v>
      </c>
      <c r="K122" s="82">
        <f t="shared" si="25"/>
        <v>1.8765000000000004E-2</v>
      </c>
      <c r="L122" s="90">
        <f t="shared" si="26"/>
        <v>-8.1314999999999998E-2</v>
      </c>
      <c r="P122" s="111">
        <f t="shared" si="27"/>
        <v>30.000000000000011</v>
      </c>
    </row>
    <row r="123" spans="1:16" x14ac:dyDescent="0.2">
      <c r="P123" s="144">
        <f>AVERAGE(P84:P122)</f>
        <v>30</v>
      </c>
    </row>
  </sheetData>
  <mergeCells count="2">
    <mergeCell ref="B1:C1"/>
    <mergeCell ref="D1:F1"/>
  </mergeCells>
  <phoneticPr fontId="3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opLeftCell="E1" zoomScale="90" workbookViewId="0">
      <selection activeCell="P2" sqref="P2"/>
    </sheetView>
  </sheetViews>
  <sheetFormatPr defaultRowHeight="12.75" x14ac:dyDescent="0.2"/>
  <cols>
    <col min="1" max="1" width="67.85546875" bestFit="1" customWidth="1"/>
    <col min="3" max="3" width="10.140625" style="125" bestFit="1" customWidth="1"/>
    <col min="4" max="4" width="18.42578125" style="86" bestFit="1" customWidth="1"/>
    <col min="5" max="5" width="9.140625" style="86"/>
    <col min="6" max="6" width="10.140625" style="125" bestFit="1" customWidth="1"/>
    <col min="7" max="7" width="9.5703125" style="86" customWidth="1"/>
    <col min="8" max="8" width="9.42578125" style="86" bestFit="1" customWidth="1"/>
    <col min="9" max="9" width="12.28515625" style="86" customWidth="1"/>
    <col min="10" max="10" width="2.42578125" style="86" bestFit="1" customWidth="1"/>
    <col min="11" max="11" width="9.7109375" style="86" customWidth="1"/>
    <col min="12" max="12" width="10.7109375" style="86" bestFit="1" customWidth="1"/>
    <col min="13" max="13" width="6.85546875" bestFit="1" customWidth="1"/>
    <col min="14" max="15" width="3.28515625" bestFit="1" customWidth="1"/>
    <col min="16" max="16" width="7.7109375" customWidth="1"/>
  </cols>
  <sheetData>
    <row r="1" spans="1:18" x14ac:dyDescent="0.2">
      <c r="A1" t="s">
        <v>608</v>
      </c>
      <c r="B1" s="204" t="s">
        <v>756</v>
      </c>
      <c r="C1" s="205"/>
      <c r="D1" s="204" t="s">
        <v>757</v>
      </c>
      <c r="E1" s="206"/>
      <c r="F1" s="205"/>
      <c r="G1" t="s">
        <v>758</v>
      </c>
      <c r="H1" s="54" t="s">
        <v>115</v>
      </c>
      <c r="I1" t="s">
        <v>761</v>
      </c>
      <c r="J1" t="s">
        <v>763</v>
      </c>
      <c r="K1" s="54">
        <v>50</v>
      </c>
      <c r="L1" s="54" t="s">
        <v>762</v>
      </c>
    </row>
    <row r="2" spans="1:18" x14ac:dyDescent="0.2">
      <c r="A2" t="s">
        <v>764</v>
      </c>
      <c r="B2" s="93" t="str">
        <f>RIGHT(A2,8)</f>
        <v>-0.08694</v>
      </c>
      <c r="C2" s="136">
        <v>-8.6940000000000003E-2</v>
      </c>
      <c r="D2" s="93" t="str">
        <f>RIGHT(A2,18)</f>
        <v xml:space="preserve"> -0.08692 -0.08694</v>
      </c>
      <c r="E2" s="95" t="str">
        <f>LEFT(D2,9)</f>
        <v xml:space="preserve"> -0.08692</v>
      </c>
      <c r="F2" s="136">
        <v>-8.6919999999999997E-2</v>
      </c>
      <c r="G2" s="80">
        <f>ABS(F2-C2)</f>
        <v>2.0000000000006124E-5</v>
      </c>
      <c r="H2" s="81">
        <f>G2/ABS(F2)</f>
        <v>2.3009664058911786E-4</v>
      </c>
      <c r="I2" s="75">
        <f>IF(J2=3,(0.02*PI()/180)/3,(1/3)*(0.02*ABS(F2)))</f>
        <v>1.1635528346628864E-4</v>
      </c>
      <c r="J2">
        <v>3</v>
      </c>
      <c r="K2" s="82">
        <f>I2*$K$1</f>
        <v>5.8177641733144318E-3</v>
      </c>
      <c r="L2" s="122">
        <f>F2+K2</f>
        <v>-8.1102235826685562E-2</v>
      </c>
      <c r="M2">
        <v>1</v>
      </c>
      <c r="N2" s="108">
        <f>M2+39</f>
        <v>40</v>
      </c>
      <c r="P2" s="111">
        <f>(ABS(K2)/ABS(F2))*100</f>
        <v>6.6932399600948367</v>
      </c>
      <c r="R2" s="81">
        <v>3.3672395650648588E-3</v>
      </c>
    </row>
    <row r="3" spans="1:18" x14ac:dyDescent="0.2">
      <c r="A3" s="96" t="s">
        <v>765</v>
      </c>
      <c r="B3" s="94" t="str">
        <f t="shared" ref="B3:B66" si="0">RIGHT(A3,8)</f>
        <v>+1.04304</v>
      </c>
      <c r="C3" s="137">
        <v>1.04304</v>
      </c>
      <c r="D3" s="94" t="str">
        <f t="shared" ref="D3:D39" si="1">RIGHT(A3,18)</f>
        <v xml:space="preserve"> +1.04500 +1.04304</v>
      </c>
      <c r="E3" s="96" t="str">
        <f t="shared" ref="E3:E66" si="2">LEFT(D3,9)</f>
        <v xml:space="preserve"> +1.04500</v>
      </c>
      <c r="F3" s="137">
        <v>1.0449999999999999</v>
      </c>
      <c r="G3" s="101">
        <f t="shared" ref="G3:G39" si="3">ABS(F3-C3)</f>
        <v>1.9599999999999618E-3</v>
      </c>
      <c r="H3" s="102">
        <f t="shared" ref="H3:H39" si="4">G3/ABS(F3)</f>
        <v>1.8755980861243655E-3</v>
      </c>
      <c r="I3" s="103">
        <f>IF(J3=3,(0.02*PI()/180)/3,(1/3)*(0.01*ABS(F3)))</f>
        <v>3.4833333333333331E-3</v>
      </c>
      <c r="J3" s="96"/>
      <c r="K3" s="104">
        <f t="shared" ref="K3:K39" si="5">I3*$K$1</f>
        <v>0.17416666666666666</v>
      </c>
      <c r="L3" s="123">
        <f t="shared" ref="L3:L39" si="6">F3+K3</f>
        <v>1.2191666666666665</v>
      </c>
      <c r="M3" s="96">
        <v>2</v>
      </c>
      <c r="N3" s="108">
        <f t="shared" ref="N3:N9" si="7">M3+39</f>
        <v>41</v>
      </c>
      <c r="P3" s="111">
        <f t="shared" ref="P3:P39" si="8">(ABS(K3)/ABS(F3))*100</f>
        <v>16.666666666666668</v>
      </c>
      <c r="R3" s="81">
        <v>1.4935064935064937E-2</v>
      </c>
    </row>
    <row r="4" spans="1:18" x14ac:dyDescent="0.2">
      <c r="A4" t="s">
        <v>766</v>
      </c>
      <c r="B4" s="93" t="str">
        <f t="shared" si="0"/>
        <v>-0.24828</v>
      </c>
      <c r="C4" s="136">
        <v>-0.24828</v>
      </c>
      <c r="D4" s="93" t="str">
        <f t="shared" si="1"/>
        <v xml:space="preserve"> -0.24819 -0.24828</v>
      </c>
      <c r="E4" s="95" t="str">
        <f t="shared" si="2"/>
        <v xml:space="preserve"> -0.24819</v>
      </c>
      <c r="F4" s="136">
        <v>-0.24818999999999999</v>
      </c>
      <c r="G4" s="80">
        <f t="shared" si="3"/>
        <v>9.0000000000006741E-5</v>
      </c>
      <c r="H4" s="81">
        <f t="shared" si="4"/>
        <v>3.626254079536111E-4</v>
      </c>
      <c r="I4" s="75">
        <f>IF(J4=3,(0.02*PI()/180)/3,(1/3)*(0.02*ABS(F4)))</f>
        <v>1.1635528346628864E-4</v>
      </c>
      <c r="J4">
        <v>3</v>
      </c>
      <c r="K4" s="82">
        <f t="shared" si="5"/>
        <v>5.8177641733144318E-3</v>
      </c>
      <c r="L4" s="120">
        <f t="shared" si="6"/>
        <v>-0.24237223582668557</v>
      </c>
      <c r="M4">
        <v>3</v>
      </c>
      <c r="N4" s="109">
        <f t="shared" si="7"/>
        <v>42</v>
      </c>
      <c r="P4" s="111">
        <f t="shared" si="8"/>
        <v>2.3440767852509903</v>
      </c>
      <c r="R4" s="81">
        <v>1.1322556442261748E-3</v>
      </c>
    </row>
    <row r="5" spans="1:18" x14ac:dyDescent="0.2">
      <c r="A5" s="96" t="s">
        <v>767</v>
      </c>
      <c r="B5" s="94" t="str">
        <f t="shared" si="0"/>
        <v>+1.07030</v>
      </c>
      <c r="C5" s="137">
        <v>1.0703</v>
      </c>
      <c r="D5" s="94" t="str">
        <f t="shared" si="1"/>
        <v xml:space="preserve"> +1.07000 +1.07030</v>
      </c>
      <c r="E5" s="96" t="str">
        <f t="shared" si="2"/>
        <v xml:space="preserve"> +1.07000</v>
      </c>
      <c r="F5" s="137">
        <v>1.07</v>
      </c>
      <c r="G5" s="101">
        <f t="shared" si="3"/>
        <v>2.9999999999996696E-4</v>
      </c>
      <c r="H5" s="102">
        <f t="shared" si="4"/>
        <v>2.8037383177567004E-4</v>
      </c>
      <c r="I5" s="103">
        <f>IF(J5=3,(0.02*PI()/180)/3,(1/3)*(0.01*ABS(F5)))</f>
        <v>3.5666666666666668E-3</v>
      </c>
      <c r="J5" s="96"/>
      <c r="K5" s="104">
        <f t="shared" si="5"/>
        <v>0.17833333333333334</v>
      </c>
      <c r="L5" s="121">
        <f t="shared" si="6"/>
        <v>1.2483333333333335</v>
      </c>
      <c r="M5" s="96">
        <v>4</v>
      </c>
      <c r="N5" s="109">
        <f t="shared" si="7"/>
        <v>43</v>
      </c>
      <c r="P5" s="111">
        <f t="shared" si="8"/>
        <v>16.666666666666664</v>
      </c>
      <c r="R5" s="81">
        <v>3.6976463059090713E-3</v>
      </c>
    </row>
    <row r="6" spans="1:18" x14ac:dyDescent="0.2">
      <c r="A6" t="s">
        <v>768</v>
      </c>
      <c r="B6" s="93" t="str">
        <f t="shared" si="0"/>
        <v>-0.23314</v>
      </c>
      <c r="C6" s="136">
        <v>-0.23313999999999999</v>
      </c>
      <c r="D6" s="93" t="str">
        <f t="shared" si="1"/>
        <v xml:space="preserve"> -0.23318 -0.23314</v>
      </c>
      <c r="E6" s="95" t="str">
        <f t="shared" si="2"/>
        <v xml:space="preserve"> -0.23318</v>
      </c>
      <c r="F6" s="136">
        <v>-0.23318</v>
      </c>
      <c r="G6" s="80">
        <f t="shared" si="3"/>
        <v>4.0000000000012248E-5</v>
      </c>
      <c r="H6" s="81">
        <f t="shared" si="4"/>
        <v>1.7154129856768269E-4</v>
      </c>
      <c r="I6" s="75">
        <f>IF(J6=3,(0.02*PI()/180)/3,(1/3)*(0.02*ABS(F6)))</f>
        <v>1.1635528346628864E-4</v>
      </c>
      <c r="J6">
        <v>3</v>
      </c>
      <c r="K6" s="82">
        <f t="shared" si="5"/>
        <v>5.8177641733144318E-3</v>
      </c>
      <c r="L6" s="92">
        <f t="shared" si="6"/>
        <v>-0.22736223582668558</v>
      </c>
      <c r="M6">
        <v>5</v>
      </c>
      <c r="N6" s="110">
        <f t="shared" si="7"/>
        <v>44</v>
      </c>
      <c r="P6" s="111">
        <f t="shared" si="8"/>
        <v>2.4949670526264822</v>
      </c>
      <c r="R6" s="81">
        <v>1.9998757841127715E-2</v>
      </c>
    </row>
    <row r="7" spans="1:18" x14ac:dyDescent="0.2">
      <c r="A7" s="96" t="s">
        <v>769</v>
      </c>
      <c r="B7" s="94" t="str">
        <f t="shared" si="0"/>
        <v>+1.05554</v>
      </c>
      <c r="C7" s="137">
        <v>1.0555399999999999</v>
      </c>
      <c r="D7" s="94" t="str">
        <f t="shared" si="1"/>
        <v xml:space="preserve"> +1.06200 +1.05554</v>
      </c>
      <c r="E7" s="96" t="str">
        <f t="shared" si="2"/>
        <v xml:space="preserve"> +1.06200</v>
      </c>
      <c r="F7" s="137">
        <v>1.0620000000000001</v>
      </c>
      <c r="G7" s="101">
        <f t="shared" si="3"/>
        <v>6.4600000000001323E-3</v>
      </c>
      <c r="H7" s="102">
        <f t="shared" si="4"/>
        <v>6.0828625235406142E-3</v>
      </c>
      <c r="I7" s="103">
        <f>IF(J7=3,(0.02*PI()/180)/3,(1/3)*(0.01*ABS(F7)))</f>
        <v>3.5400000000000002E-3</v>
      </c>
      <c r="J7" s="96"/>
      <c r="K7" s="104">
        <f t="shared" si="5"/>
        <v>0.17700000000000002</v>
      </c>
      <c r="L7" s="105">
        <f>F7+K7</f>
        <v>1.2390000000000001</v>
      </c>
      <c r="M7" s="96">
        <v>6</v>
      </c>
      <c r="N7" s="110">
        <f t="shared" si="7"/>
        <v>45</v>
      </c>
      <c r="P7" s="111">
        <f t="shared" si="8"/>
        <v>16.666666666666668</v>
      </c>
      <c r="R7" s="81">
        <v>1.3050128281034185E-2</v>
      </c>
    </row>
    <row r="8" spans="1:18" x14ac:dyDescent="0.2">
      <c r="A8" t="s">
        <v>770</v>
      </c>
      <c r="B8" s="93" t="str">
        <f t="shared" si="0"/>
        <v>-0.26067</v>
      </c>
      <c r="C8" s="136">
        <v>-0.26067000000000001</v>
      </c>
      <c r="D8" s="93" t="str">
        <f t="shared" si="1"/>
        <v xml:space="preserve"> -0.26075 -0.26067</v>
      </c>
      <c r="E8" s="95" t="str">
        <f t="shared" si="2"/>
        <v xml:space="preserve"> -0.26075</v>
      </c>
      <c r="F8" s="136">
        <v>-0.26074999999999998</v>
      </c>
      <c r="G8" s="80">
        <f t="shared" si="3"/>
        <v>7.9999999999968985E-5</v>
      </c>
      <c r="H8" s="81">
        <f t="shared" si="4"/>
        <v>3.0680728667293954E-4</v>
      </c>
      <c r="I8" s="75">
        <f>IF(J8=3,(0.02*PI()/180)/3,(1/3)*(0.02*ABS(F8)))</f>
        <v>1.1635528346628864E-4</v>
      </c>
      <c r="J8">
        <v>3</v>
      </c>
      <c r="K8" s="82">
        <f t="shared" si="5"/>
        <v>5.8177641733144318E-3</v>
      </c>
      <c r="L8" s="91">
        <f t="shared" si="6"/>
        <v>-0.25493223582668556</v>
      </c>
      <c r="M8">
        <v>7</v>
      </c>
      <c r="N8">
        <f t="shared" si="7"/>
        <v>46</v>
      </c>
      <c r="P8" s="111">
        <f t="shared" si="8"/>
        <v>2.2311655506479124</v>
      </c>
      <c r="R8" s="81">
        <v>3.5982008995502107E-2</v>
      </c>
    </row>
    <row r="9" spans="1:18" x14ac:dyDescent="0.2">
      <c r="A9" s="96" t="s">
        <v>771</v>
      </c>
      <c r="B9" s="94" t="str">
        <f t="shared" si="0"/>
        <v>+1.05004</v>
      </c>
      <c r="C9" s="137">
        <v>1.0500400000000001</v>
      </c>
      <c r="D9" s="94" t="str">
        <f t="shared" si="1"/>
        <v xml:space="preserve"> +1.05600 +1.05004</v>
      </c>
      <c r="E9" s="96" t="str">
        <f t="shared" si="2"/>
        <v xml:space="preserve"> +1.05600</v>
      </c>
      <c r="F9" s="137">
        <v>1.056</v>
      </c>
      <c r="G9" s="101">
        <f t="shared" si="3"/>
        <v>5.9599999999999653E-3</v>
      </c>
      <c r="H9" s="102">
        <f t="shared" si="4"/>
        <v>5.6439393939393609E-3</v>
      </c>
      <c r="I9" s="103">
        <f t="shared" ref="I9:I15" si="9">IF(J9=3,(0.02*PI()/180)/3,(1/3)*(0.01*ABS(F9)))</f>
        <v>3.5199999999999997E-3</v>
      </c>
      <c r="J9" s="96"/>
      <c r="K9" s="104">
        <f t="shared" si="5"/>
        <v>0.17599999999999999</v>
      </c>
      <c r="L9" s="115">
        <f t="shared" si="6"/>
        <v>1.232</v>
      </c>
      <c r="M9" s="96">
        <v>8</v>
      </c>
      <c r="N9">
        <f t="shared" si="7"/>
        <v>47</v>
      </c>
      <c r="P9" s="111">
        <f t="shared" si="8"/>
        <v>16.666666666666664</v>
      </c>
      <c r="R9" s="81">
        <v>1.14649681528671E-3</v>
      </c>
    </row>
    <row r="10" spans="1:18" x14ac:dyDescent="0.2">
      <c r="A10" t="s">
        <v>772</v>
      </c>
      <c r="B10" s="93" t="str">
        <f t="shared" si="0"/>
        <v>+0.69402</v>
      </c>
      <c r="C10" s="136">
        <v>0.69401999999999997</v>
      </c>
      <c r="D10" s="93" t="str">
        <f t="shared" si="1"/>
        <v xml:space="preserve"> +0.69588 +0.69402</v>
      </c>
      <c r="E10" s="95" t="str">
        <f t="shared" si="2"/>
        <v xml:space="preserve"> +0.69588</v>
      </c>
      <c r="F10" s="136">
        <v>0.69588000000000005</v>
      </c>
      <c r="G10" s="80">
        <f t="shared" si="3"/>
        <v>1.8600000000000838E-3</v>
      </c>
      <c r="H10" s="81">
        <f t="shared" si="4"/>
        <v>2.67287463355763E-3</v>
      </c>
      <c r="I10" s="75">
        <f>IF(J10=3,(0.02*PI()/180)/3,(1/3)*(0.01*ABS(F10)))</f>
        <v>2.3196000000000002E-3</v>
      </c>
      <c r="J10"/>
      <c r="K10" s="82">
        <f t="shared" si="5"/>
        <v>0.11598000000000001</v>
      </c>
      <c r="L10" s="122">
        <f t="shared" si="6"/>
        <v>0.81186000000000003</v>
      </c>
      <c r="M10" s="106" t="s">
        <v>803</v>
      </c>
      <c r="N10" s="108">
        <f>9+39</f>
        <v>48</v>
      </c>
      <c r="O10" s="108">
        <f>16+39</f>
        <v>55</v>
      </c>
      <c r="P10" s="111">
        <f t="shared" si="8"/>
        <v>16.666666666666668</v>
      </c>
      <c r="R10" s="81">
        <v>5.3550510403301641E-3</v>
      </c>
    </row>
    <row r="11" spans="1:18" x14ac:dyDescent="0.2">
      <c r="A11" t="s">
        <v>773</v>
      </c>
      <c r="B11" s="93" t="str">
        <f t="shared" si="0"/>
        <v>+0.53707</v>
      </c>
      <c r="C11" s="136">
        <v>0.53707000000000005</v>
      </c>
      <c r="D11" s="93" t="str">
        <f t="shared" si="1"/>
        <v xml:space="preserve"> +0.53613 +0.53707</v>
      </c>
      <c r="E11" s="95" t="str">
        <f t="shared" si="2"/>
        <v xml:space="preserve"> +0.53613</v>
      </c>
      <c r="F11" s="136">
        <v>0.53613</v>
      </c>
      <c r="G11" s="80">
        <f t="shared" si="3"/>
        <v>9.4000000000005191E-4</v>
      </c>
      <c r="H11" s="81">
        <f t="shared" si="4"/>
        <v>1.7533061011322849E-3</v>
      </c>
      <c r="I11" s="75">
        <f t="shared" si="9"/>
        <v>1.7871E-3</v>
      </c>
      <c r="J11"/>
      <c r="K11" s="82">
        <f t="shared" si="5"/>
        <v>8.9355000000000004E-2</v>
      </c>
      <c r="L11" s="122">
        <f t="shared" si="6"/>
        <v>0.62548499999999996</v>
      </c>
      <c r="M11" t="s">
        <v>804</v>
      </c>
      <c r="N11" s="108">
        <f>10+39</f>
        <v>49</v>
      </c>
      <c r="O11" s="108">
        <f>15+39</f>
        <v>54</v>
      </c>
      <c r="P11" s="111">
        <f t="shared" si="8"/>
        <v>16.666666666666668</v>
      </c>
      <c r="R11" s="81"/>
    </row>
    <row r="12" spans="1:18" x14ac:dyDescent="0.2">
      <c r="A12" t="s">
        <v>774</v>
      </c>
      <c r="B12" s="93" t="str">
        <f t="shared" si="0"/>
        <v>+0.39455</v>
      </c>
      <c r="C12" s="136">
        <v>0.39455000000000001</v>
      </c>
      <c r="D12" s="93" t="str">
        <f t="shared" si="1"/>
        <v xml:space="preserve"> +0.39426 +0.39455</v>
      </c>
      <c r="E12" s="95" t="str">
        <f t="shared" si="2"/>
        <v xml:space="preserve"> +0.39426</v>
      </c>
      <c r="F12" s="136">
        <v>0.39426</v>
      </c>
      <c r="G12" s="80">
        <f t="shared" si="3"/>
        <v>2.9000000000001247E-4</v>
      </c>
      <c r="H12" s="81">
        <f t="shared" si="4"/>
        <v>7.3555521736928039E-4</v>
      </c>
      <c r="I12" s="75">
        <f t="shared" si="9"/>
        <v>1.3142E-3</v>
      </c>
      <c r="J12"/>
      <c r="K12" s="82">
        <f t="shared" si="5"/>
        <v>6.5710000000000005E-2</v>
      </c>
      <c r="L12" s="122">
        <f t="shared" si="6"/>
        <v>0.45996999999999999</v>
      </c>
      <c r="M12" t="s">
        <v>805</v>
      </c>
      <c r="N12" s="108">
        <f>11+39</f>
        <v>50</v>
      </c>
      <c r="O12" s="108">
        <f>14+39</f>
        <v>53</v>
      </c>
      <c r="P12" s="111">
        <f t="shared" si="8"/>
        <v>16.666666666666668</v>
      </c>
      <c r="R12" s="81"/>
    </row>
    <row r="13" spans="1:18" x14ac:dyDescent="0.2">
      <c r="A13" t="s">
        <v>775</v>
      </c>
      <c r="B13" s="93" t="str">
        <f t="shared" si="0"/>
        <v>-1.46993</v>
      </c>
      <c r="C13" s="136">
        <v>-1.46993</v>
      </c>
      <c r="D13" s="93" t="str">
        <f t="shared" si="1"/>
        <v xml:space="preserve"> -1.47689 -1.46993</v>
      </c>
      <c r="E13" s="95" t="str">
        <f t="shared" si="2"/>
        <v xml:space="preserve"> -1.47689</v>
      </c>
      <c r="F13" s="136">
        <v>-1.47689</v>
      </c>
      <c r="G13" s="80">
        <f t="shared" si="3"/>
        <v>6.9600000000000772E-3</v>
      </c>
      <c r="H13" s="81">
        <f t="shared" si="4"/>
        <v>4.7126055427283526E-3</v>
      </c>
      <c r="I13" s="75">
        <f t="shared" si="9"/>
        <v>4.9229666666666672E-3</v>
      </c>
      <c r="J13"/>
      <c r="K13" s="82">
        <f t="shared" si="5"/>
        <v>0.24614833333333336</v>
      </c>
      <c r="L13" s="122">
        <f t="shared" si="6"/>
        <v>-1.2307416666666666</v>
      </c>
      <c r="M13" t="s">
        <v>806</v>
      </c>
      <c r="N13" s="108">
        <f>12+39</f>
        <v>51</v>
      </c>
      <c r="O13" s="108">
        <f>13+39</f>
        <v>52</v>
      </c>
      <c r="P13" s="111">
        <f t="shared" si="8"/>
        <v>16.666666666666668</v>
      </c>
      <c r="R13" s="81">
        <v>2.8625592417061696E-2</v>
      </c>
    </row>
    <row r="14" spans="1:18" x14ac:dyDescent="0.2">
      <c r="A14" t="s">
        <v>776</v>
      </c>
      <c r="B14" s="93" t="str">
        <f t="shared" si="0"/>
        <v>-0.13727</v>
      </c>
      <c r="C14" s="136">
        <v>-0.13727</v>
      </c>
      <c r="D14" s="93" t="str">
        <f t="shared" si="1"/>
        <v xml:space="preserve"> -0.13685 -0.13727</v>
      </c>
      <c r="E14" s="95" t="str">
        <f t="shared" si="2"/>
        <v xml:space="preserve"> -0.13685</v>
      </c>
      <c r="F14" s="136">
        <v>-0.13685</v>
      </c>
      <c r="G14" s="80">
        <f t="shared" si="3"/>
        <v>4.200000000000037E-4</v>
      </c>
      <c r="H14" s="81">
        <f t="shared" si="4"/>
        <v>3.0690537084399248E-3</v>
      </c>
      <c r="I14" s="75">
        <f t="shared" si="9"/>
        <v>4.5616666666666662E-4</v>
      </c>
      <c r="J14"/>
      <c r="K14" s="82">
        <f t="shared" si="5"/>
        <v>2.280833333333333E-2</v>
      </c>
      <c r="L14" s="122">
        <f t="shared" si="6"/>
        <v>-0.11404166666666667</v>
      </c>
      <c r="P14" s="111">
        <f t="shared" si="8"/>
        <v>16.666666666666664</v>
      </c>
      <c r="R14" s="81">
        <v>1.4882226980728077E-2</v>
      </c>
    </row>
    <row r="15" spans="1:18" x14ac:dyDescent="0.2">
      <c r="A15" t="s">
        <v>777</v>
      </c>
      <c r="B15" s="93" t="str">
        <f t="shared" si="0"/>
        <v>-0.04340</v>
      </c>
      <c r="C15" s="136">
        <v>-4.3400000000000001E-2</v>
      </c>
      <c r="D15" s="93" t="str">
        <f t="shared" si="1"/>
        <v xml:space="preserve"> -0.04305 -0.04340</v>
      </c>
      <c r="E15" s="95" t="str">
        <f t="shared" si="2"/>
        <v xml:space="preserve"> -0.04305</v>
      </c>
      <c r="F15" s="136">
        <v>-4.3049999999999998E-2</v>
      </c>
      <c r="G15" s="80">
        <f t="shared" si="3"/>
        <v>3.5000000000000309E-4</v>
      </c>
      <c r="H15" s="81">
        <f t="shared" si="4"/>
        <v>8.1300813008130801E-3</v>
      </c>
      <c r="I15" s="75">
        <f t="shared" si="9"/>
        <v>1.4349999999999999E-4</v>
      </c>
      <c r="J15"/>
      <c r="K15" s="82">
        <f t="shared" si="5"/>
        <v>7.175E-3</v>
      </c>
      <c r="L15" s="122">
        <f t="shared" si="6"/>
        <v>-3.5874999999999997E-2</v>
      </c>
      <c r="P15" s="111">
        <f t="shared" si="8"/>
        <v>16.666666666666668</v>
      </c>
      <c r="R15" s="81">
        <v>0.2418772563176895</v>
      </c>
    </row>
    <row r="16" spans="1:18" x14ac:dyDescent="0.2">
      <c r="A16" t="s">
        <v>778</v>
      </c>
      <c r="B16" s="93" t="str">
        <f t="shared" si="0"/>
        <v>-0.02990</v>
      </c>
      <c r="C16" s="136">
        <v>-2.9899999999999999E-2</v>
      </c>
      <c r="D16" s="93" t="str">
        <f t="shared" si="1"/>
        <v xml:space="preserve"> -0.03010 -0.02990</v>
      </c>
      <c r="E16" s="95" t="str">
        <f t="shared" si="2"/>
        <v xml:space="preserve"> -0.03010</v>
      </c>
      <c r="F16" s="136">
        <v>-3.0099999999999998E-2</v>
      </c>
      <c r="G16" s="80">
        <f t="shared" si="3"/>
        <v>1.9999999999999879E-4</v>
      </c>
      <c r="H16" s="81">
        <f t="shared" si="4"/>
        <v>6.6445182724252094E-3</v>
      </c>
      <c r="I16" s="75">
        <f>IF(J16=3,(0.02*PI()/180)/3,(1/3)*(0.025*ABS(F16)))</f>
        <v>2.5083333333333332E-4</v>
      </c>
      <c r="J16"/>
      <c r="K16" s="82">
        <f t="shared" si="5"/>
        <v>1.2541666666666666E-2</v>
      </c>
      <c r="L16" s="122">
        <f t="shared" si="6"/>
        <v>-1.7558333333333332E-2</v>
      </c>
      <c r="P16" s="111">
        <f t="shared" si="8"/>
        <v>41.666666666666671</v>
      </c>
      <c r="R16" s="81">
        <v>1.1651801792258859E-3</v>
      </c>
    </row>
    <row r="17" spans="1:18" x14ac:dyDescent="0.2">
      <c r="A17" t="s">
        <v>779</v>
      </c>
      <c r="B17" s="93" t="str">
        <f t="shared" si="0"/>
        <v>-0.09419</v>
      </c>
      <c r="C17" s="136">
        <v>-9.4189999999999996E-2</v>
      </c>
      <c r="D17" s="93" t="str">
        <f t="shared" si="1"/>
        <v xml:space="preserve"> -0.09477 -0.09419</v>
      </c>
      <c r="E17" s="95" t="str">
        <f t="shared" si="2"/>
        <v xml:space="preserve"> -0.09477</v>
      </c>
      <c r="F17" s="136">
        <v>-9.4769999999999993E-2</v>
      </c>
      <c r="G17" s="80">
        <f t="shared" si="3"/>
        <v>5.7999999999999718E-4</v>
      </c>
      <c r="H17" s="81">
        <f t="shared" si="4"/>
        <v>6.1200801941542387E-3</v>
      </c>
      <c r="I17" s="75">
        <f>IF(J17=3,(0.02*PI()/180)/3,(1/3)*(0.01*ABS(F17)))</f>
        <v>3.1589999999999998E-4</v>
      </c>
      <c r="J17"/>
      <c r="K17" s="82">
        <f t="shared" si="5"/>
        <v>1.5795E-2</v>
      </c>
      <c r="L17" s="122">
        <f t="shared" si="6"/>
        <v>-7.897499999999999E-2</v>
      </c>
      <c r="P17" s="111">
        <f t="shared" si="8"/>
        <v>16.666666666666668</v>
      </c>
      <c r="R17" s="81">
        <v>2.6318177693075472E-3</v>
      </c>
    </row>
    <row r="18" spans="1:18" x14ac:dyDescent="0.2">
      <c r="A18" t="s">
        <v>780</v>
      </c>
      <c r="B18" s="93" t="str">
        <f t="shared" si="0"/>
        <v>+0.06551</v>
      </c>
      <c r="C18" s="136">
        <v>6.5509999999999999E-2</v>
      </c>
      <c r="D18" s="93" t="str">
        <f t="shared" si="1"/>
        <v xml:space="preserve"> +0.06525 +0.06551</v>
      </c>
      <c r="E18" s="95" t="str">
        <f t="shared" si="2"/>
        <v xml:space="preserve"> +0.06525</v>
      </c>
      <c r="F18" s="136">
        <v>6.5250000000000002E-2</v>
      </c>
      <c r="G18" s="80">
        <f t="shared" si="3"/>
        <v>2.5999999999999635E-4</v>
      </c>
      <c r="H18" s="81">
        <f t="shared" si="4"/>
        <v>3.9846743295018595E-3</v>
      </c>
      <c r="I18" s="75">
        <f>IF(J18=3,(0.02*PI()/180)/3,(1/3)*(0.01*ABS(F18)))</f>
        <v>2.1750000000000003E-4</v>
      </c>
      <c r="J18"/>
      <c r="K18" s="82">
        <f t="shared" si="5"/>
        <v>1.0875000000000001E-2</v>
      </c>
      <c r="L18" s="120">
        <f t="shared" si="6"/>
        <v>7.6124999999999998E-2</v>
      </c>
      <c r="M18" s="107" t="s">
        <v>807</v>
      </c>
      <c r="N18" s="109">
        <f>17+39</f>
        <v>56</v>
      </c>
      <c r="O18" s="109">
        <f>21+39</f>
        <v>60</v>
      </c>
      <c r="P18" s="111">
        <f t="shared" si="8"/>
        <v>16.666666666666668</v>
      </c>
      <c r="R18" s="81">
        <v>1.3346849129920626E-2</v>
      </c>
    </row>
    <row r="19" spans="1:18" x14ac:dyDescent="0.2">
      <c r="A19" t="s">
        <v>781</v>
      </c>
      <c r="B19" s="93" t="str">
        <f t="shared" si="0"/>
        <v>+0.14478</v>
      </c>
      <c r="C19" s="136">
        <v>0.14477999999999999</v>
      </c>
      <c r="D19" s="93" t="str">
        <f t="shared" si="1"/>
        <v xml:space="preserve"> +0.14532 +0.14478</v>
      </c>
      <c r="E19" s="95" t="str">
        <f t="shared" si="2"/>
        <v xml:space="preserve"> +0.14532</v>
      </c>
      <c r="F19" s="136">
        <v>0.14532</v>
      </c>
      <c r="G19" s="80">
        <f t="shared" si="3"/>
        <v>5.4000000000001269E-4</v>
      </c>
      <c r="H19" s="81">
        <f t="shared" si="4"/>
        <v>3.7159372419488901E-3</v>
      </c>
      <c r="I19" s="75">
        <f t="shared" ref="I19:I39" si="10">IF(J19=3,(0.02*PI()/180)/3,(1/3)*(0.01*ABS(F19)))</f>
        <v>4.8439999999999996E-4</v>
      </c>
      <c r="J19"/>
      <c r="K19" s="82">
        <f t="shared" si="5"/>
        <v>2.4219999999999998E-2</v>
      </c>
      <c r="L19" s="120">
        <f t="shared" si="6"/>
        <v>0.16954</v>
      </c>
      <c r="M19" s="107" t="s">
        <v>808</v>
      </c>
      <c r="N19" s="109">
        <v>57</v>
      </c>
      <c r="O19" s="109">
        <f>22+39</f>
        <v>61</v>
      </c>
      <c r="P19" s="111">
        <f t="shared" si="8"/>
        <v>16.666666666666664</v>
      </c>
      <c r="R19" s="81">
        <v>1.5399846001540119E-3</v>
      </c>
    </row>
    <row r="20" spans="1:18" x14ac:dyDescent="0.2">
      <c r="A20" s="99" t="s">
        <v>782</v>
      </c>
      <c r="B20" s="116" t="str">
        <f t="shared" si="0"/>
        <v>+0.05835</v>
      </c>
      <c r="C20" s="138">
        <v>5.8349999999999999E-2</v>
      </c>
      <c r="D20" s="116" t="str">
        <f t="shared" si="1"/>
        <v xml:space="preserve"> +0.05839 +0.05835</v>
      </c>
      <c r="E20" s="117" t="str">
        <f t="shared" si="2"/>
        <v xml:space="preserve"> +0.05839</v>
      </c>
      <c r="F20" s="138">
        <v>5.8389999999999997E-2</v>
      </c>
      <c r="G20" s="118">
        <f t="shared" si="3"/>
        <v>3.999999999999837E-5</v>
      </c>
      <c r="H20" s="119">
        <f t="shared" si="4"/>
        <v>6.8504880972766519E-4</v>
      </c>
      <c r="I20" s="75">
        <f t="shared" si="10"/>
        <v>1.9463333333333331E-4</v>
      </c>
      <c r="J20" s="64"/>
      <c r="K20" s="82">
        <f t="shared" si="5"/>
        <v>9.7316666666666662E-3</v>
      </c>
      <c r="L20" s="120">
        <f t="shared" si="6"/>
        <v>6.8121666666666664E-2</v>
      </c>
      <c r="M20" s="107" t="s">
        <v>809</v>
      </c>
      <c r="N20" s="109">
        <v>58</v>
      </c>
      <c r="O20" s="109">
        <f>24+39</f>
        <v>63</v>
      </c>
      <c r="P20" s="111">
        <f t="shared" si="8"/>
        <v>16.666666666666664</v>
      </c>
      <c r="R20" s="81">
        <v>1.8044027426921704E-3</v>
      </c>
    </row>
    <row r="21" spans="1:18" x14ac:dyDescent="0.2">
      <c r="A21" s="99" t="s">
        <v>783</v>
      </c>
      <c r="B21" s="116" t="str">
        <f t="shared" si="0"/>
        <v>-0.38228</v>
      </c>
      <c r="C21" s="138">
        <v>-0.38228000000000001</v>
      </c>
      <c r="D21" s="116" t="str">
        <f t="shared" si="1"/>
        <v xml:space="preserve"> -0.38082 -0.38228</v>
      </c>
      <c r="E21" s="117" t="str">
        <f t="shared" si="2"/>
        <v xml:space="preserve"> -0.38082</v>
      </c>
      <c r="F21" s="138">
        <v>-0.38081999999999999</v>
      </c>
      <c r="G21" s="118">
        <f t="shared" si="3"/>
        <v>1.4600000000000168E-3</v>
      </c>
      <c r="H21" s="119">
        <f t="shared" si="4"/>
        <v>3.8338322567092508E-3</v>
      </c>
      <c r="I21" s="75">
        <f t="shared" si="10"/>
        <v>1.2694E-3</v>
      </c>
      <c r="J21"/>
      <c r="K21" s="82">
        <f t="shared" si="5"/>
        <v>6.3469999999999999E-2</v>
      </c>
      <c r="L21" s="120">
        <f>F21+K21</f>
        <v>-0.31735000000000002</v>
      </c>
      <c r="M21" s="107" t="s">
        <v>810</v>
      </c>
      <c r="N21" s="109">
        <v>59</v>
      </c>
      <c r="O21" s="109">
        <f>23+39</f>
        <v>62</v>
      </c>
      <c r="P21" s="111">
        <f t="shared" si="8"/>
        <v>16.666666666666664</v>
      </c>
      <c r="R21" s="81">
        <v>4.1603773584905895E-3</v>
      </c>
    </row>
    <row r="22" spans="1:18" x14ac:dyDescent="0.2">
      <c r="A22" s="99" t="s">
        <v>784</v>
      </c>
      <c r="B22" s="116" t="str">
        <f t="shared" si="0"/>
        <v>-0.04107</v>
      </c>
      <c r="C22" s="138">
        <v>-4.1070000000000002E-2</v>
      </c>
      <c r="D22" s="116" t="str">
        <f t="shared" si="1"/>
        <v xml:space="preserve"> -0.04114 -0.04107</v>
      </c>
      <c r="E22" s="117" t="str">
        <f t="shared" si="2"/>
        <v xml:space="preserve"> -0.04114</v>
      </c>
      <c r="F22" s="138">
        <v>-4.1140000000000003E-2</v>
      </c>
      <c r="G22" s="118">
        <f t="shared" si="3"/>
        <v>7.0000000000000617E-5</v>
      </c>
      <c r="H22" s="119">
        <f t="shared" si="4"/>
        <v>1.7015070491006468E-3</v>
      </c>
      <c r="I22" s="75">
        <f t="shared" si="10"/>
        <v>1.3713333333333332E-4</v>
      </c>
      <c r="J22"/>
      <c r="K22" s="82">
        <f t="shared" si="5"/>
        <v>6.8566666666666663E-3</v>
      </c>
      <c r="L22" s="120">
        <f t="shared" si="6"/>
        <v>-3.4283333333333339E-2</v>
      </c>
      <c r="P22" s="111">
        <f t="shared" si="8"/>
        <v>16.666666666666664</v>
      </c>
      <c r="R22" s="81">
        <v>4.463847738644275E-3</v>
      </c>
    </row>
    <row r="23" spans="1:18" x14ac:dyDescent="0.2">
      <c r="A23" s="99" t="s">
        <v>785</v>
      </c>
      <c r="B23" s="116" t="str">
        <f t="shared" si="0"/>
        <v>-0.10896</v>
      </c>
      <c r="C23" s="138">
        <v>-0.10896</v>
      </c>
      <c r="D23" s="116" t="str">
        <f t="shared" si="1"/>
        <v xml:space="preserve"> -0.10855 -0.10896</v>
      </c>
      <c r="E23" s="117" t="str">
        <f t="shared" si="2"/>
        <v xml:space="preserve"> -0.10855</v>
      </c>
      <c r="F23" s="138">
        <v>-0.10854999999999999</v>
      </c>
      <c r="G23" s="118">
        <f t="shared" si="3"/>
        <v>4.1000000000000758E-4</v>
      </c>
      <c r="H23" s="119">
        <f t="shared" si="4"/>
        <v>3.7770612620912723E-3</v>
      </c>
      <c r="I23" s="75">
        <f t="shared" si="10"/>
        <v>3.6183333333333326E-4</v>
      </c>
      <c r="J23"/>
      <c r="K23" s="82">
        <f t="shared" si="5"/>
        <v>1.8091666666666662E-2</v>
      </c>
      <c r="L23" s="120">
        <f t="shared" si="6"/>
        <v>-9.0458333333333335E-2</v>
      </c>
      <c r="P23" s="111">
        <f t="shared" si="8"/>
        <v>16.666666666666664</v>
      </c>
      <c r="R23" s="81">
        <v>7.2647220693450656E-2</v>
      </c>
    </row>
    <row r="24" spans="1:18" x14ac:dyDescent="0.2">
      <c r="A24" s="99" t="s">
        <v>786</v>
      </c>
      <c r="B24" s="116" t="str">
        <f t="shared" si="0"/>
        <v>+0.17659</v>
      </c>
      <c r="C24" s="138">
        <v>0.17659</v>
      </c>
      <c r="D24" s="116" t="str">
        <f t="shared" si="1"/>
        <v xml:space="preserve"> +0.17621 +0.17659</v>
      </c>
      <c r="E24" s="117" t="str">
        <f t="shared" si="2"/>
        <v xml:space="preserve"> +0.17621</v>
      </c>
      <c r="F24" s="138">
        <v>0.17621000000000001</v>
      </c>
      <c r="G24" s="118">
        <f t="shared" si="3"/>
        <v>3.7999999999999146E-4</v>
      </c>
      <c r="H24" s="119">
        <f t="shared" si="4"/>
        <v>2.1565177912717293E-3</v>
      </c>
      <c r="I24" s="75">
        <f t="shared" si="10"/>
        <v>5.8736666666666672E-4</v>
      </c>
      <c r="J24"/>
      <c r="K24" s="82">
        <f t="shared" si="5"/>
        <v>2.9368333333333337E-2</v>
      </c>
      <c r="L24" s="120">
        <f t="shared" si="6"/>
        <v>0.20557833333333334</v>
      </c>
      <c r="P24" s="111">
        <f t="shared" si="8"/>
        <v>16.666666666666668</v>
      </c>
      <c r="R24" s="81">
        <v>3.9392234102419765E-2</v>
      </c>
    </row>
    <row r="25" spans="1:18" x14ac:dyDescent="0.2">
      <c r="A25" s="99" t="s">
        <v>787</v>
      </c>
      <c r="B25" s="116" t="str">
        <f t="shared" si="0"/>
        <v>-0.04881</v>
      </c>
      <c r="C25" s="138">
        <v>-4.8809999999999999E-2</v>
      </c>
      <c r="D25" s="116" t="str">
        <f t="shared" si="1"/>
        <v xml:space="preserve"> -0.04871 -0.04881</v>
      </c>
      <c r="E25" s="117" t="str">
        <f t="shared" si="2"/>
        <v xml:space="preserve"> -0.04871</v>
      </c>
      <c r="F25" s="138">
        <v>-4.8710000000000003E-2</v>
      </c>
      <c r="G25" s="118">
        <f t="shared" si="3"/>
        <v>9.9999999999995925E-5</v>
      </c>
      <c r="H25" s="119">
        <f t="shared" si="4"/>
        <v>2.052966536645369E-3</v>
      </c>
      <c r="I25" s="75">
        <f t="shared" si="10"/>
        <v>1.6236666666666667E-4</v>
      </c>
      <c r="J25" s="64"/>
      <c r="K25" s="82">
        <f t="shared" si="5"/>
        <v>8.1183333333333333E-3</v>
      </c>
      <c r="L25" s="120">
        <f t="shared" si="6"/>
        <v>-4.0591666666666672E-2</v>
      </c>
      <c r="P25" s="111">
        <f t="shared" si="8"/>
        <v>16.666666666666664</v>
      </c>
      <c r="R25" s="81">
        <v>3.9676030346524484E-2</v>
      </c>
    </row>
    <row r="26" spans="1:18" x14ac:dyDescent="0.2">
      <c r="A26" s="99" t="s">
        <v>788</v>
      </c>
      <c r="B26" s="116" t="str">
        <f t="shared" si="0"/>
        <v>-0.28467</v>
      </c>
      <c r="C26" s="138">
        <v>-0.28466999999999998</v>
      </c>
      <c r="D26" s="116" t="str">
        <f t="shared" si="1"/>
        <v xml:space="preserve"> -0.28262 -0.28467</v>
      </c>
      <c r="E26" s="117" t="str">
        <f t="shared" si="2"/>
        <v xml:space="preserve"> -0.28262</v>
      </c>
      <c r="F26" s="138">
        <v>-0.28261999999999998</v>
      </c>
      <c r="G26" s="118">
        <f t="shared" si="3"/>
        <v>2.0499999999999963E-3</v>
      </c>
      <c r="H26" s="119">
        <f t="shared" si="4"/>
        <v>7.2535560116056769E-3</v>
      </c>
      <c r="I26" s="75">
        <f t="shared" si="10"/>
        <v>9.4206666666666662E-4</v>
      </c>
      <c r="J26"/>
      <c r="K26" s="82">
        <f t="shared" si="5"/>
        <v>4.710333333333333E-2</v>
      </c>
      <c r="L26" s="92">
        <f t="shared" si="6"/>
        <v>-0.23551666666666665</v>
      </c>
      <c r="M26" s="107" t="s">
        <v>811</v>
      </c>
      <c r="N26" s="110">
        <f>25+39</f>
        <v>64</v>
      </c>
      <c r="O26" s="110">
        <f>30+39</f>
        <v>69</v>
      </c>
      <c r="P26" s="111">
        <f t="shared" si="8"/>
        <v>16.666666666666664</v>
      </c>
      <c r="R26" s="81">
        <v>0.32533333333333325</v>
      </c>
    </row>
    <row r="27" spans="1:18" x14ac:dyDescent="0.2">
      <c r="A27" s="99" t="s">
        <v>789</v>
      </c>
      <c r="B27" s="116" t="str">
        <f t="shared" si="0"/>
        <v>+0.24572</v>
      </c>
      <c r="C27" s="138">
        <v>0.24571999999999999</v>
      </c>
      <c r="D27" s="116" t="str">
        <f t="shared" si="1"/>
        <v xml:space="preserve"> +0.24404 +0.24572</v>
      </c>
      <c r="E27" s="117" t="str">
        <f t="shared" si="2"/>
        <v xml:space="preserve"> +0.24404</v>
      </c>
      <c r="F27" s="138">
        <v>0.24404000000000001</v>
      </c>
      <c r="G27" s="118">
        <f t="shared" si="3"/>
        <v>1.6799999999999871E-3</v>
      </c>
      <c r="H27" s="119">
        <f t="shared" si="4"/>
        <v>6.8841173578101421E-3</v>
      </c>
      <c r="I27" s="75">
        <f t="shared" si="10"/>
        <v>8.1346666666666663E-4</v>
      </c>
      <c r="J27"/>
      <c r="K27" s="82">
        <f t="shared" si="5"/>
        <v>4.0673333333333332E-2</v>
      </c>
      <c r="L27" s="92">
        <f t="shared" si="6"/>
        <v>0.28471333333333332</v>
      </c>
      <c r="M27" s="107" t="s">
        <v>812</v>
      </c>
      <c r="N27" s="110">
        <v>65</v>
      </c>
      <c r="O27" s="110">
        <f>29+39</f>
        <v>68</v>
      </c>
      <c r="P27" s="111">
        <f t="shared" si="8"/>
        <v>16.666666666666664</v>
      </c>
      <c r="R27" s="81">
        <v>8.6038961038961095E-2</v>
      </c>
    </row>
    <row r="28" spans="1:18" x14ac:dyDescent="0.2">
      <c r="A28" s="99" t="s">
        <v>790</v>
      </c>
      <c r="B28" s="116" t="str">
        <f t="shared" si="0"/>
        <v>+0.03649</v>
      </c>
      <c r="C28" s="138">
        <v>3.6490000000000002E-2</v>
      </c>
      <c r="D28" s="116" t="str">
        <f t="shared" si="1"/>
        <v xml:space="preserve"> +0.03675 +0.03649</v>
      </c>
      <c r="E28" s="117" t="str">
        <f t="shared" si="2"/>
        <v xml:space="preserve"> +0.03675</v>
      </c>
      <c r="F28" s="138">
        <v>3.6749999999999998E-2</v>
      </c>
      <c r="G28" s="118">
        <f t="shared" si="3"/>
        <v>2.5999999999999635E-4</v>
      </c>
      <c r="H28" s="119">
        <f t="shared" si="4"/>
        <v>7.0748299319726904E-3</v>
      </c>
      <c r="I28" s="75">
        <f t="shared" si="10"/>
        <v>1.225E-4</v>
      </c>
      <c r="J28"/>
      <c r="K28" s="82">
        <f t="shared" si="5"/>
        <v>6.1250000000000002E-3</v>
      </c>
      <c r="L28" s="92">
        <f t="shared" si="6"/>
        <v>4.2874999999999996E-2</v>
      </c>
      <c r="M28" s="107" t="s">
        <v>813</v>
      </c>
      <c r="N28" s="110">
        <v>66</v>
      </c>
      <c r="O28" s="110">
        <f>28+39</f>
        <v>67</v>
      </c>
      <c r="P28" s="111">
        <f t="shared" si="8"/>
        <v>16.666666666666668</v>
      </c>
      <c r="R28" s="81">
        <v>7.0210346787947686E-2</v>
      </c>
    </row>
    <row r="29" spans="1:18" x14ac:dyDescent="0.2">
      <c r="A29" s="99" t="s">
        <v>791</v>
      </c>
      <c r="B29" s="116" t="str">
        <f t="shared" si="0"/>
        <v>+0.15410</v>
      </c>
      <c r="C29" s="138">
        <v>0.15409999999999999</v>
      </c>
      <c r="D29" s="116" t="str">
        <f t="shared" si="1"/>
        <v xml:space="preserve"> +0.15464 +0.15410</v>
      </c>
      <c r="E29" s="117" t="str">
        <f t="shared" si="2"/>
        <v xml:space="preserve"> +0.15464</v>
      </c>
      <c r="F29" s="138">
        <v>0.15464</v>
      </c>
      <c r="G29" s="118">
        <f t="shared" si="3"/>
        <v>5.4000000000001269E-4</v>
      </c>
      <c r="H29" s="119">
        <f t="shared" si="4"/>
        <v>3.4919813760994098E-3</v>
      </c>
      <c r="I29" s="75">
        <f t="shared" si="10"/>
        <v>5.1546666666666666E-4</v>
      </c>
      <c r="J29"/>
      <c r="K29" s="82">
        <f t="shared" si="5"/>
        <v>2.5773333333333332E-2</v>
      </c>
      <c r="L29" s="92">
        <f t="shared" si="6"/>
        <v>0.18041333333333334</v>
      </c>
      <c r="P29" s="111">
        <f t="shared" si="8"/>
        <v>16.666666666666664</v>
      </c>
      <c r="R29" s="81">
        <v>0.11873040752351102</v>
      </c>
    </row>
    <row r="30" spans="1:18" x14ac:dyDescent="0.2">
      <c r="A30" s="99" t="s">
        <v>792</v>
      </c>
      <c r="B30" s="116" t="str">
        <f t="shared" si="0"/>
        <v>-0.11819</v>
      </c>
      <c r="C30" s="138">
        <v>-0.11819</v>
      </c>
      <c r="D30" s="116" t="str">
        <f t="shared" si="1"/>
        <v xml:space="preserve"> -0.11781 -0.11819</v>
      </c>
      <c r="E30" s="117" t="str">
        <f t="shared" si="2"/>
        <v xml:space="preserve"> -0.11781</v>
      </c>
      <c r="F30" s="138">
        <v>-0.11781</v>
      </c>
      <c r="G30" s="118">
        <f t="shared" si="3"/>
        <v>3.8000000000000533E-4</v>
      </c>
      <c r="H30" s="119">
        <f t="shared" si="4"/>
        <v>3.2255326372973886E-3</v>
      </c>
      <c r="I30" s="75">
        <f t="shared" si="10"/>
        <v>3.927E-4</v>
      </c>
      <c r="J30"/>
      <c r="K30" s="82">
        <f t="shared" si="5"/>
        <v>1.9635E-2</v>
      </c>
      <c r="L30" s="92">
        <f t="shared" si="6"/>
        <v>-9.8174999999999998E-2</v>
      </c>
      <c r="P30" s="111">
        <f t="shared" si="8"/>
        <v>16.666666666666664</v>
      </c>
      <c r="R30" s="81">
        <v>4.3145161290322455E-2</v>
      </c>
    </row>
    <row r="31" spans="1:18" x14ac:dyDescent="0.2">
      <c r="A31" s="99" t="s">
        <v>793</v>
      </c>
      <c r="B31" s="116" t="str">
        <f t="shared" si="0"/>
        <v>-0.04339</v>
      </c>
      <c r="C31" s="138">
        <v>-4.3389999999999998E-2</v>
      </c>
      <c r="D31" s="116" t="str">
        <f t="shared" si="1"/>
        <v xml:space="preserve"> -0.04378 -0.04339</v>
      </c>
      <c r="E31" s="117" t="str">
        <f t="shared" si="2"/>
        <v xml:space="preserve"> -0.04378</v>
      </c>
      <c r="F31" s="138">
        <v>-4.3779999999999999E-2</v>
      </c>
      <c r="G31" s="118">
        <f t="shared" si="3"/>
        <v>3.9000000000000146E-4</v>
      </c>
      <c r="H31" s="119">
        <f t="shared" si="4"/>
        <v>8.9081772498858253E-3</v>
      </c>
      <c r="I31" s="75">
        <f t="shared" si="10"/>
        <v>1.4593333333333332E-4</v>
      </c>
      <c r="J31"/>
      <c r="K31" s="82">
        <f t="shared" si="5"/>
        <v>7.2966666666666657E-3</v>
      </c>
      <c r="L31" s="92">
        <f t="shared" si="6"/>
        <v>-3.6483333333333333E-2</v>
      </c>
      <c r="P31" s="111">
        <f t="shared" si="8"/>
        <v>16.666666666666664</v>
      </c>
      <c r="R31" s="81">
        <v>9.655826076654184E-3</v>
      </c>
    </row>
    <row r="32" spans="1:18" x14ac:dyDescent="0.2">
      <c r="A32" s="99" t="s">
        <v>794</v>
      </c>
      <c r="B32" s="116" t="str">
        <f t="shared" si="0"/>
        <v>+0.07718</v>
      </c>
      <c r="C32" s="138">
        <v>7.7179999999999999E-2</v>
      </c>
      <c r="D32" s="116" t="str">
        <f t="shared" si="1"/>
        <v xml:space="preserve"> +0.07692 +0.07718</v>
      </c>
      <c r="E32" s="117" t="str">
        <f t="shared" si="2"/>
        <v xml:space="preserve"> +0.07692</v>
      </c>
      <c r="F32" s="138">
        <v>7.6920000000000002E-2</v>
      </c>
      <c r="G32" s="118">
        <f t="shared" si="3"/>
        <v>2.5999999999999635E-4</v>
      </c>
      <c r="H32" s="119">
        <f t="shared" si="4"/>
        <v>3.3801352054081686E-3</v>
      </c>
      <c r="I32" s="75">
        <f t="shared" si="10"/>
        <v>2.564E-4</v>
      </c>
      <c r="J32" s="64"/>
      <c r="K32" s="82">
        <f t="shared" si="5"/>
        <v>1.282E-2</v>
      </c>
      <c r="L32" s="91">
        <f t="shared" si="6"/>
        <v>8.974E-2</v>
      </c>
      <c r="M32" s="107" t="s">
        <v>814</v>
      </c>
      <c r="N32">
        <f>31+39</f>
        <v>70</v>
      </c>
      <c r="O32">
        <f>37+39</f>
        <v>76</v>
      </c>
      <c r="P32" s="111">
        <f t="shared" si="8"/>
        <v>16.666666666666664</v>
      </c>
      <c r="R32" s="81">
        <v>6.6374235253375529E-3</v>
      </c>
    </row>
    <row r="33" spans="1:18" x14ac:dyDescent="0.2">
      <c r="A33" s="99" t="s">
        <v>795</v>
      </c>
      <c r="B33" s="116" t="str">
        <f t="shared" si="0"/>
        <v>-0.15183</v>
      </c>
      <c r="C33" s="138">
        <v>-0.15182999999999999</v>
      </c>
      <c r="D33" s="116" t="str">
        <f t="shared" si="1"/>
        <v xml:space="preserve"> -0.15142 -0.15183</v>
      </c>
      <c r="E33" s="117" t="str">
        <f t="shared" si="2"/>
        <v xml:space="preserve"> -0.15142</v>
      </c>
      <c r="F33" s="138">
        <v>-0.15142</v>
      </c>
      <c r="G33" s="118">
        <f t="shared" si="3"/>
        <v>4.099999999999937E-4</v>
      </c>
      <c r="H33" s="119">
        <f t="shared" si="4"/>
        <v>2.7077004358736869E-3</v>
      </c>
      <c r="I33" s="75">
        <f t="shared" si="10"/>
        <v>5.0473333333333331E-4</v>
      </c>
      <c r="J33"/>
      <c r="K33" s="82">
        <f t="shared" si="5"/>
        <v>2.5236666666666664E-2</v>
      </c>
      <c r="L33" s="91">
        <f t="shared" si="6"/>
        <v>-0.12618333333333334</v>
      </c>
      <c r="M33" s="107" t="s">
        <v>815</v>
      </c>
      <c r="N33">
        <v>71</v>
      </c>
      <c r="O33">
        <f>38+39</f>
        <v>77</v>
      </c>
      <c r="P33" s="111">
        <f t="shared" si="8"/>
        <v>16.666666666666664</v>
      </c>
      <c r="R33" s="81">
        <v>3.2567947516401012E-2</v>
      </c>
    </row>
    <row r="34" spans="1:18" x14ac:dyDescent="0.2">
      <c r="A34" s="99" t="s">
        <v>796</v>
      </c>
      <c r="B34" s="116" t="str">
        <f t="shared" si="0"/>
        <v>-0.24351</v>
      </c>
      <c r="C34" s="138">
        <v>-0.24351</v>
      </c>
      <c r="D34" s="116" t="str">
        <f t="shared" si="1"/>
        <v xml:space="preserve"> -0.24406 -0.24351</v>
      </c>
      <c r="E34" s="117" t="str">
        <f>LEFT(D34,9)</f>
        <v xml:space="preserve"> -0.24406</v>
      </c>
      <c r="F34" s="138">
        <v>-0.24406</v>
      </c>
      <c r="G34" s="118">
        <f t="shared" si="3"/>
        <v>5.4999999999999494E-4</v>
      </c>
      <c r="H34" s="119">
        <f t="shared" si="4"/>
        <v>2.2535442104400349E-3</v>
      </c>
      <c r="I34" s="75">
        <f t="shared" si="10"/>
        <v>8.1353333333333334E-4</v>
      </c>
      <c r="J34"/>
      <c r="K34" s="82">
        <f t="shared" si="5"/>
        <v>4.0676666666666667E-2</v>
      </c>
      <c r="L34" s="91">
        <f t="shared" si="6"/>
        <v>-0.20338333333333333</v>
      </c>
      <c r="M34" s="107" t="s">
        <v>817</v>
      </c>
      <c r="N34">
        <v>72</v>
      </c>
      <c r="O34">
        <f>35+39</f>
        <v>74</v>
      </c>
      <c r="P34" s="111">
        <f t="shared" si="8"/>
        <v>16.666666666666664</v>
      </c>
      <c r="R34" s="81">
        <v>4.5792787635947463E-2</v>
      </c>
    </row>
    <row r="35" spans="1:18" x14ac:dyDescent="0.2">
      <c r="A35" s="99" t="s">
        <v>797</v>
      </c>
      <c r="B35" s="116" t="str">
        <f t="shared" si="0"/>
        <v>+0.03754</v>
      </c>
      <c r="C35" s="138">
        <v>3.7539999999999997E-2</v>
      </c>
      <c r="D35" s="116" t="str">
        <f t="shared" si="1"/>
        <v xml:space="preserve"> +0.03784 +0.03754</v>
      </c>
      <c r="E35" s="117" t="str">
        <f t="shared" si="2"/>
        <v xml:space="preserve"> +0.03784</v>
      </c>
      <c r="F35" s="138">
        <v>3.7839999999999999E-2</v>
      </c>
      <c r="G35" s="118">
        <f t="shared" si="3"/>
        <v>3.0000000000000165E-4</v>
      </c>
      <c r="H35" s="119">
        <f t="shared" si="4"/>
        <v>7.928118393234717E-3</v>
      </c>
      <c r="I35" s="75">
        <f t="shared" si="10"/>
        <v>1.2613333333333333E-4</v>
      </c>
      <c r="J35" s="64"/>
      <c r="K35" s="82">
        <f t="shared" si="5"/>
        <v>6.3066666666666662E-3</v>
      </c>
      <c r="L35" s="91">
        <f t="shared" si="6"/>
        <v>4.4146666666666667E-2</v>
      </c>
      <c r="M35" s="107" t="s">
        <v>816</v>
      </c>
      <c r="N35">
        <v>73</v>
      </c>
      <c r="O35">
        <f>36+39</f>
        <v>75</v>
      </c>
      <c r="P35" s="111">
        <f t="shared" si="8"/>
        <v>16.666666666666664</v>
      </c>
      <c r="R35" s="81">
        <v>0.15815691158156892</v>
      </c>
    </row>
    <row r="36" spans="1:18" x14ac:dyDescent="0.2">
      <c r="A36" s="99" t="s">
        <v>798</v>
      </c>
      <c r="B36" s="116" t="str">
        <f t="shared" si="0"/>
        <v>+0.11788</v>
      </c>
      <c r="C36" s="138">
        <v>0.11788</v>
      </c>
      <c r="D36" s="116" t="str">
        <f t="shared" si="1"/>
        <v xml:space="preserve"> +0.11777 +0.11788</v>
      </c>
      <c r="E36" s="117" t="str">
        <f t="shared" si="2"/>
        <v xml:space="preserve"> +0.11777</v>
      </c>
      <c r="F36" s="138">
        <v>0.11777</v>
      </c>
      <c r="G36" s="118">
        <f t="shared" si="3"/>
        <v>1.0999999999999899E-4</v>
      </c>
      <c r="H36" s="119">
        <f t="shared" si="4"/>
        <v>9.3402394497748989E-4</v>
      </c>
      <c r="I36" s="75">
        <f t="shared" si="10"/>
        <v>3.9256666666666665E-4</v>
      </c>
      <c r="J36"/>
      <c r="K36" s="82">
        <f t="shared" si="5"/>
        <v>1.9628333333333331E-2</v>
      </c>
      <c r="L36" s="91">
        <f t="shared" si="6"/>
        <v>0.13739833333333334</v>
      </c>
      <c r="P36" s="111">
        <f t="shared" si="8"/>
        <v>16.666666666666664</v>
      </c>
      <c r="R36" s="81">
        <v>3.269069572506287E-2</v>
      </c>
    </row>
    <row r="37" spans="1:18" x14ac:dyDescent="0.2">
      <c r="A37" s="99" t="s">
        <v>799</v>
      </c>
      <c r="B37" s="116" t="str">
        <f t="shared" si="0"/>
        <v>-0.05172</v>
      </c>
      <c r="C37" s="138">
        <v>-5.1720000000000002E-2</v>
      </c>
      <c r="D37" s="116" t="str">
        <f t="shared" si="1"/>
        <v xml:space="preserve"> -0.05192 -0.05172</v>
      </c>
      <c r="E37" s="117" t="str">
        <f t="shared" si="2"/>
        <v xml:space="preserve"> -0.05192</v>
      </c>
      <c r="F37" s="138">
        <v>-5.1920000000000001E-2</v>
      </c>
      <c r="G37" s="118">
        <f t="shared" si="3"/>
        <v>1.9999999999999879E-4</v>
      </c>
      <c r="H37" s="119">
        <f t="shared" si="4"/>
        <v>3.8520801232665406E-3</v>
      </c>
      <c r="I37" s="75">
        <f t="shared" si="10"/>
        <v>1.7306666666666668E-4</v>
      </c>
      <c r="J37" s="64"/>
      <c r="K37" s="82">
        <f t="shared" si="5"/>
        <v>8.6533333333333341E-3</v>
      </c>
      <c r="L37" s="91">
        <f t="shared" si="6"/>
        <v>-4.3266666666666669E-2</v>
      </c>
      <c r="P37" s="111">
        <f t="shared" si="8"/>
        <v>16.666666666666668</v>
      </c>
      <c r="R37" s="81">
        <v>2.6511539195117347E-2</v>
      </c>
    </row>
    <row r="38" spans="1:18" x14ac:dyDescent="0.2">
      <c r="A38" s="99" t="s">
        <v>800</v>
      </c>
      <c r="B38" s="116" t="str">
        <f t="shared" si="0"/>
        <v>-0.05482</v>
      </c>
      <c r="C38" s="138">
        <v>-5.4820000000000001E-2</v>
      </c>
      <c r="D38" s="116" t="str">
        <f t="shared" si="1"/>
        <v xml:space="preserve"> -0.05477 -0.05482</v>
      </c>
      <c r="E38" s="117" t="str">
        <f t="shared" si="2"/>
        <v xml:space="preserve"> -0.05477</v>
      </c>
      <c r="F38" s="138">
        <v>-5.4769999999999999E-2</v>
      </c>
      <c r="G38" s="118">
        <f t="shared" si="3"/>
        <v>5.0000000000001432E-5</v>
      </c>
      <c r="H38" s="119">
        <f t="shared" si="4"/>
        <v>9.1290852656566426E-4</v>
      </c>
      <c r="I38" s="75">
        <f t="shared" si="10"/>
        <v>1.8256666666666667E-4</v>
      </c>
      <c r="J38" s="64"/>
      <c r="K38" s="82">
        <f t="shared" si="5"/>
        <v>9.1283333333333338E-3</v>
      </c>
      <c r="L38" s="91">
        <f t="shared" si="6"/>
        <v>-4.5641666666666664E-2</v>
      </c>
      <c r="P38" s="111">
        <f t="shared" si="8"/>
        <v>16.666666666666668</v>
      </c>
      <c r="R38" s="81">
        <v>1.5950920245398834E-2</v>
      </c>
    </row>
    <row r="39" spans="1:18" x14ac:dyDescent="0.2">
      <c r="A39" t="s">
        <v>801</v>
      </c>
      <c r="B39" s="94" t="str">
        <f t="shared" si="0"/>
        <v>+0.02393</v>
      </c>
      <c r="C39" s="137">
        <v>2.393E-2</v>
      </c>
      <c r="D39" s="94" t="str">
        <f t="shared" si="1"/>
        <v xml:space="preserve"> +0.02391 +0.02393</v>
      </c>
      <c r="E39" s="96" t="str">
        <f t="shared" si="2"/>
        <v xml:space="preserve"> +0.02391</v>
      </c>
      <c r="F39" s="137">
        <v>2.3910000000000001E-2</v>
      </c>
      <c r="G39" s="80">
        <f t="shared" si="3"/>
        <v>1.9999999999999185E-5</v>
      </c>
      <c r="H39" s="81">
        <f t="shared" si="4"/>
        <v>8.3647009619402699E-4</v>
      </c>
      <c r="I39" s="75">
        <f t="shared" si="10"/>
        <v>7.9699999999999999E-5</v>
      </c>
      <c r="J39"/>
      <c r="K39" s="82">
        <f t="shared" si="5"/>
        <v>3.9849999999999998E-3</v>
      </c>
      <c r="L39" s="91">
        <f t="shared" si="6"/>
        <v>2.7895E-2</v>
      </c>
      <c r="P39" s="111">
        <f t="shared" si="8"/>
        <v>16.666666666666664</v>
      </c>
      <c r="R39" s="81">
        <v>4.3426430517711112E-2</v>
      </c>
    </row>
    <row r="40" spans="1:18" x14ac:dyDescent="0.2">
      <c r="B40" t="str">
        <f t="shared" si="0"/>
        <v/>
      </c>
      <c r="C40" s="139" t="s">
        <v>802</v>
      </c>
      <c r="D40" s="86" t="str">
        <f>RIGHT(A40,19)</f>
        <v/>
      </c>
      <c r="E40" t="str">
        <f t="shared" si="2"/>
        <v/>
      </c>
      <c r="F40" s="139" t="s">
        <v>802</v>
      </c>
      <c r="G40" s="85"/>
      <c r="H40" s="87">
        <f>AVERAGE(H2:H39)</f>
        <v>3.430069479405566E-3</v>
      </c>
      <c r="I40" s="88"/>
      <c r="K40" s="85"/>
      <c r="L40" s="89"/>
      <c r="R40" s="81">
        <v>6.3948840927277779E-4</v>
      </c>
    </row>
    <row r="41" spans="1:18" x14ac:dyDescent="0.2">
      <c r="A41" t="s">
        <v>427</v>
      </c>
      <c r="H41" s="140"/>
    </row>
    <row r="42" spans="1:18" x14ac:dyDescent="0.2">
      <c r="A42" s="99" t="s">
        <v>609</v>
      </c>
      <c r="B42" s="116" t="str">
        <f t="shared" si="0"/>
        <v>+1.04304</v>
      </c>
      <c r="C42" s="125">
        <v>1.04304</v>
      </c>
      <c r="D42" s="116" t="str">
        <f>RIGHT(A42,19)</f>
        <v>+1.04500   +1.04304</v>
      </c>
      <c r="E42" s="117" t="str">
        <f t="shared" si="2"/>
        <v xml:space="preserve">+1.04500 </v>
      </c>
      <c r="F42" s="125">
        <v>1.0449999999999999</v>
      </c>
      <c r="G42" s="80">
        <f>ABS(F42-C42)</f>
        <v>1.9599999999999618E-3</v>
      </c>
      <c r="H42" s="81">
        <f>G42/ABS(F42)</f>
        <v>1.8755980861243655E-3</v>
      </c>
      <c r="I42" s="75">
        <f>IF(J42=3,(0.02*PI()/180)/3,(1/3)*(0.01*ABS(F42)))</f>
        <v>3.4833333333333331E-3</v>
      </c>
      <c r="J42"/>
      <c r="K42" s="82">
        <f>I42*$K$1</f>
        <v>0.17416666666666666</v>
      </c>
      <c r="L42" s="92">
        <f>F42+K42</f>
        <v>1.2191666666666665</v>
      </c>
      <c r="M42" t="s">
        <v>177</v>
      </c>
      <c r="N42">
        <v>40</v>
      </c>
      <c r="O42">
        <v>44</v>
      </c>
      <c r="R42" s="81">
        <v>2.2537546634354869E-2</v>
      </c>
    </row>
    <row r="43" spans="1:18" x14ac:dyDescent="0.2">
      <c r="A43" s="100" t="s">
        <v>610</v>
      </c>
      <c r="B43" s="116" t="str">
        <f t="shared" si="0"/>
        <v>+1.07030</v>
      </c>
      <c r="C43" s="125">
        <v>1.0703</v>
      </c>
      <c r="D43" s="116" t="str">
        <f t="shared" ref="D43:D79" si="11">RIGHT(A43,19)</f>
        <v>+1.07000   +1.07030</v>
      </c>
      <c r="E43" s="117" t="str">
        <f t="shared" si="2"/>
        <v xml:space="preserve">+1.07000 </v>
      </c>
      <c r="F43" s="125">
        <v>1.07</v>
      </c>
      <c r="G43" s="80">
        <f t="shared" ref="G43:G79" si="12">ABS(F43-C43)</f>
        <v>2.9999999999996696E-4</v>
      </c>
      <c r="H43" s="81">
        <f t="shared" ref="H43:H79" si="13">G43/ABS(F43)</f>
        <v>2.8037383177567004E-4</v>
      </c>
      <c r="I43" s="75">
        <f t="shared" ref="I43:I79" si="14">IF(J43=3,(0.02*PI()/180)/3,(1/3)*(0.01*ABS(F43)))</f>
        <v>3.5666666666666668E-3</v>
      </c>
      <c r="J43"/>
      <c r="K43" s="82">
        <f t="shared" ref="K43:K79" si="15">I43*$K$1</f>
        <v>0.17833333333333334</v>
      </c>
      <c r="L43" s="92">
        <f t="shared" ref="L43:L79" si="16">F43+K43</f>
        <v>1.2483333333333335</v>
      </c>
      <c r="M43" t="s">
        <v>176</v>
      </c>
      <c r="N43">
        <v>41</v>
      </c>
      <c r="O43">
        <v>45</v>
      </c>
      <c r="R43" s="81">
        <v>1.4166445799098829E-2</v>
      </c>
    </row>
    <row r="44" spans="1:18" x14ac:dyDescent="0.2">
      <c r="A44" s="100" t="s">
        <v>611</v>
      </c>
      <c r="B44" s="116" t="str">
        <f t="shared" si="0"/>
        <v>+1.05554</v>
      </c>
      <c r="C44" s="125">
        <v>1.0555399999999999</v>
      </c>
      <c r="D44" s="116" t="str">
        <f t="shared" si="11"/>
        <v>+1.06200   +1.05554</v>
      </c>
      <c r="E44" s="117" t="str">
        <f t="shared" si="2"/>
        <v xml:space="preserve">+1.06200 </v>
      </c>
      <c r="F44" s="125">
        <v>1.0620000000000001</v>
      </c>
      <c r="G44" s="80">
        <f t="shared" si="12"/>
        <v>6.4600000000001323E-3</v>
      </c>
      <c r="H44" s="81">
        <f t="shared" si="13"/>
        <v>6.0828625235406142E-3</v>
      </c>
      <c r="I44" s="75">
        <f t="shared" si="14"/>
        <v>3.5400000000000002E-3</v>
      </c>
      <c r="J44"/>
      <c r="K44" s="82">
        <f t="shared" si="15"/>
        <v>0.17700000000000002</v>
      </c>
      <c r="L44" s="92">
        <f t="shared" si="16"/>
        <v>1.2390000000000001</v>
      </c>
      <c r="M44" t="s">
        <v>178</v>
      </c>
      <c r="N44">
        <v>42</v>
      </c>
      <c r="O44">
        <v>46</v>
      </c>
      <c r="R44" s="81">
        <v>8.8124957369893203E-3</v>
      </c>
    </row>
    <row r="45" spans="1:18" x14ac:dyDescent="0.2">
      <c r="A45" s="100" t="s">
        <v>612</v>
      </c>
      <c r="B45" s="116" t="str">
        <f t="shared" si="0"/>
        <v>+1.05004</v>
      </c>
      <c r="C45" s="125">
        <v>1.0500400000000001</v>
      </c>
      <c r="D45" s="116" t="str">
        <f t="shared" si="11"/>
        <v>+1.05600   +1.05004</v>
      </c>
      <c r="E45" s="117" t="str">
        <f t="shared" si="2"/>
        <v xml:space="preserve">+1.05600 </v>
      </c>
      <c r="F45" s="125">
        <v>1.056</v>
      </c>
      <c r="G45" s="80">
        <f t="shared" si="12"/>
        <v>5.9599999999999653E-3</v>
      </c>
      <c r="H45" s="81">
        <f t="shared" si="13"/>
        <v>5.6439393939393609E-3</v>
      </c>
      <c r="I45" s="75">
        <f t="shared" si="14"/>
        <v>3.5199999999999997E-3</v>
      </c>
      <c r="J45"/>
      <c r="K45" s="82">
        <f t="shared" si="15"/>
        <v>0.17599999999999999</v>
      </c>
      <c r="L45" s="92">
        <f t="shared" si="16"/>
        <v>1.232</v>
      </c>
      <c r="M45" t="s">
        <v>179</v>
      </c>
      <c r="N45">
        <v>43</v>
      </c>
      <c r="O45">
        <v>47</v>
      </c>
      <c r="R45" s="81">
        <v>1.5537225343098858E-2</v>
      </c>
    </row>
    <row r="46" spans="1:18" x14ac:dyDescent="0.2">
      <c r="A46" s="100" t="s">
        <v>613</v>
      </c>
      <c r="B46" s="116" t="str">
        <f t="shared" si="0"/>
        <v>-0.08694</v>
      </c>
      <c r="C46" s="125">
        <v>-8.6940000000000003E-2</v>
      </c>
      <c r="D46" s="116" t="str">
        <f t="shared" si="11"/>
        <v>-0.08692   -0.08694</v>
      </c>
      <c r="E46" s="117" t="str">
        <f t="shared" si="2"/>
        <v xml:space="preserve">-0.08692 </v>
      </c>
      <c r="F46" s="125">
        <v>-8.6919999999999997E-2</v>
      </c>
      <c r="G46" s="80">
        <f>ABS(F46-C46)</f>
        <v>2.0000000000006124E-5</v>
      </c>
      <c r="H46" s="81">
        <f>G46/ABS(F46)</f>
        <v>2.3009664058911786E-4</v>
      </c>
      <c r="I46" s="75">
        <f t="shared" si="14"/>
        <v>2.8973333333333329E-4</v>
      </c>
      <c r="J46"/>
      <c r="K46" s="82">
        <f t="shared" si="15"/>
        <v>1.4486666666666665E-2</v>
      </c>
      <c r="L46" s="92">
        <f t="shared" si="16"/>
        <v>-7.2433333333333336E-2</v>
      </c>
      <c r="R46" s="81">
        <v>1.8446059250978031E-2</v>
      </c>
    </row>
    <row r="47" spans="1:18" x14ac:dyDescent="0.2">
      <c r="A47" t="s">
        <v>614</v>
      </c>
      <c r="B47" s="116" t="str">
        <f t="shared" si="0"/>
        <v>-0.24828</v>
      </c>
      <c r="C47" s="125">
        <v>-0.24828</v>
      </c>
      <c r="D47" s="116" t="str">
        <f t="shared" si="11"/>
        <v>-0.24819   -0.24828</v>
      </c>
      <c r="E47" s="117" t="str">
        <f t="shared" si="2"/>
        <v xml:space="preserve">-0.24819 </v>
      </c>
      <c r="F47" s="125">
        <v>-0.24818999999999999</v>
      </c>
      <c r="G47" s="80">
        <f t="shared" si="12"/>
        <v>9.0000000000006741E-5</v>
      </c>
      <c r="H47" s="81">
        <f t="shared" si="13"/>
        <v>3.626254079536111E-4</v>
      </c>
      <c r="I47" s="75">
        <f t="shared" si="14"/>
        <v>8.273E-4</v>
      </c>
      <c r="J47"/>
      <c r="K47" s="82">
        <f t="shared" si="15"/>
        <v>4.1364999999999999E-2</v>
      </c>
      <c r="L47" s="92">
        <f t="shared" si="16"/>
        <v>-0.20682499999999998</v>
      </c>
      <c r="R47" s="81">
        <v>2.0919676337083058E-2</v>
      </c>
    </row>
    <row r="48" spans="1:18" x14ac:dyDescent="0.2">
      <c r="A48" t="s">
        <v>950</v>
      </c>
      <c r="B48" s="116" t="str">
        <f t="shared" si="0"/>
        <v>-0.23314</v>
      </c>
      <c r="C48" s="125">
        <v>-0.23313999999999999</v>
      </c>
      <c r="D48" s="116" t="str">
        <f t="shared" si="11"/>
        <v>-0.23318   -0.23314</v>
      </c>
      <c r="E48" s="117" t="str">
        <f t="shared" si="2"/>
        <v xml:space="preserve">-0.23318 </v>
      </c>
      <c r="F48" s="125">
        <v>-0.23318</v>
      </c>
      <c r="G48" s="80">
        <f t="shared" si="12"/>
        <v>4.0000000000012248E-5</v>
      </c>
      <c r="H48" s="81">
        <f t="shared" si="13"/>
        <v>1.7154129856768269E-4</v>
      </c>
      <c r="I48" s="75">
        <f t="shared" si="14"/>
        <v>7.7726666666666673E-4</v>
      </c>
      <c r="J48"/>
      <c r="K48" s="82">
        <f t="shared" si="15"/>
        <v>3.8863333333333333E-2</v>
      </c>
      <c r="L48" s="92">
        <f t="shared" si="16"/>
        <v>-0.19431666666666667</v>
      </c>
      <c r="R48" s="81">
        <v>5.6290036799782041E-2</v>
      </c>
    </row>
    <row r="49" spans="1:18" x14ac:dyDescent="0.2">
      <c r="A49" t="s">
        <v>615</v>
      </c>
      <c r="B49" s="116" t="str">
        <f t="shared" si="0"/>
        <v>-0.26067</v>
      </c>
      <c r="C49" s="125">
        <v>-0.26067000000000001</v>
      </c>
      <c r="D49" s="116" t="str">
        <f t="shared" si="11"/>
        <v>-0.26075   -0.26067</v>
      </c>
      <c r="E49" s="117" t="str">
        <f t="shared" si="2"/>
        <v xml:space="preserve">-0.26075 </v>
      </c>
      <c r="F49" s="125">
        <v>-0.26074999999999998</v>
      </c>
      <c r="G49" s="80">
        <f t="shared" si="12"/>
        <v>7.9999999999968985E-5</v>
      </c>
      <c r="H49" s="81">
        <f t="shared" si="13"/>
        <v>3.0680728667293954E-4</v>
      </c>
      <c r="I49" s="75">
        <f t="shared" si="14"/>
        <v>8.6916666666666663E-4</v>
      </c>
      <c r="J49"/>
      <c r="K49" s="82">
        <f t="shared" si="15"/>
        <v>4.3458333333333335E-2</v>
      </c>
      <c r="L49" s="92">
        <f t="shared" si="16"/>
        <v>-0.21729166666666666</v>
      </c>
      <c r="R49" s="81">
        <v>7.5286624203821637E-2</v>
      </c>
    </row>
    <row r="50" spans="1:18" x14ac:dyDescent="0.2">
      <c r="A50" t="s">
        <v>146</v>
      </c>
      <c r="B50" s="116" t="str">
        <f t="shared" si="0"/>
        <v>-1.47093</v>
      </c>
      <c r="C50" s="125">
        <v>-1.4709300000000001</v>
      </c>
      <c r="D50" s="116" t="str">
        <f t="shared" si="11"/>
        <v>-1.47689   -1.47093</v>
      </c>
      <c r="E50" s="117" t="str">
        <f t="shared" si="2"/>
        <v xml:space="preserve">-1.47689 </v>
      </c>
      <c r="F50" s="125">
        <v>-1.47689</v>
      </c>
      <c r="G50" s="80">
        <f t="shared" si="12"/>
        <v>5.9599999999999653E-3</v>
      </c>
      <c r="H50" s="81">
        <f t="shared" si="13"/>
        <v>4.0355070452098435E-3</v>
      </c>
      <c r="I50" s="75">
        <f t="shared" si="14"/>
        <v>4.9229666666666672E-3</v>
      </c>
      <c r="J50"/>
      <c r="K50" s="82">
        <f>I50*$K$1</f>
        <v>0.24614833333333336</v>
      </c>
      <c r="L50" s="92">
        <f>F50+K50</f>
        <v>-1.2307416666666666</v>
      </c>
      <c r="M50" t="s">
        <v>180</v>
      </c>
      <c r="N50">
        <f>9+39</f>
        <v>48</v>
      </c>
      <c r="O50">
        <v>52</v>
      </c>
      <c r="R50" s="81">
        <v>2.8560272215094468E-2</v>
      </c>
    </row>
    <row r="51" spans="1:18" x14ac:dyDescent="0.2">
      <c r="A51" t="s">
        <v>147</v>
      </c>
      <c r="B51" s="116" t="str">
        <f t="shared" si="0"/>
        <v>+0.69402</v>
      </c>
      <c r="C51" s="125">
        <v>0.69401999999999997</v>
      </c>
      <c r="D51" s="116" t="str">
        <f t="shared" si="11"/>
        <v>+0.69588   +0.69402</v>
      </c>
      <c r="E51" s="117" t="str">
        <f t="shared" si="2"/>
        <v xml:space="preserve">+0.69588 </v>
      </c>
      <c r="F51" s="125">
        <v>0.69588000000000005</v>
      </c>
      <c r="G51" s="80">
        <f t="shared" si="12"/>
        <v>1.8600000000000838E-3</v>
      </c>
      <c r="H51" s="81">
        <f t="shared" si="13"/>
        <v>2.67287463355763E-3</v>
      </c>
      <c r="I51" s="75">
        <f t="shared" si="14"/>
        <v>2.3196000000000002E-3</v>
      </c>
      <c r="J51"/>
      <c r="K51" s="82">
        <f t="shared" si="15"/>
        <v>0.11598000000000001</v>
      </c>
      <c r="L51" s="92">
        <f t="shared" si="16"/>
        <v>0.81186000000000003</v>
      </c>
      <c r="M51" t="s">
        <v>181</v>
      </c>
      <c r="N51">
        <v>49</v>
      </c>
      <c r="O51">
        <v>53</v>
      </c>
      <c r="R51" s="81"/>
    </row>
    <row r="52" spans="1:18" x14ac:dyDescent="0.2">
      <c r="A52" t="s">
        <v>148</v>
      </c>
      <c r="B52" s="116" t="str">
        <f t="shared" si="0"/>
        <v>+0.53707</v>
      </c>
      <c r="C52" s="125">
        <v>0.53707000000000005</v>
      </c>
      <c r="D52" s="116" t="str">
        <f t="shared" si="11"/>
        <v>+0.53613   +0.53707</v>
      </c>
      <c r="E52" s="117" t="str">
        <f t="shared" si="2"/>
        <v xml:space="preserve">+0.53613 </v>
      </c>
      <c r="F52" s="125">
        <v>0.53613</v>
      </c>
      <c r="G52" s="80">
        <f t="shared" si="12"/>
        <v>9.4000000000005191E-4</v>
      </c>
      <c r="H52" s="81">
        <f t="shared" si="13"/>
        <v>1.7533061011322849E-3</v>
      </c>
      <c r="I52" s="75">
        <f t="shared" si="14"/>
        <v>1.7871E-3</v>
      </c>
      <c r="J52"/>
      <c r="K52" s="82">
        <f t="shared" si="15"/>
        <v>8.9355000000000004E-2</v>
      </c>
      <c r="L52" s="92">
        <f t="shared" si="16"/>
        <v>0.62548499999999996</v>
      </c>
      <c r="M52" t="s">
        <v>182</v>
      </c>
      <c r="N52">
        <v>50</v>
      </c>
      <c r="O52">
        <v>54</v>
      </c>
      <c r="R52" s="81"/>
    </row>
    <row r="53" spans="1:18" x14ac:dyDescent="0.2">
      <c r="A53" t="s">
        <v>149</v>
      </c>
      <c r="B53" s="116" t="str">
        <f t="shared" si="0"/>
        <v>+0.39455</v>
      </c>
      <c r="C53" s="125">
        <v>0.39455000000000001</v>
      </c>
      <c r="D53" s="116" t="str">
        <f t="shared" si="11"/>
        <v>+0.39426   +0.39455</v>
      </c>
      <c r="E53" s="117" t="str">
        <f t="shared" si="2"/>
        <v xml:space="preserve">+0.39426 </v>
      </c>
      <c r="F53" s="125">
        <v>0.39426</v>
      </c>
      <c r="G53" s="80">
        <f t="shared" si="12"/>
        <v>2.9000000000001247E-4</v>
      </c>
      <c r="H53" s="81">
        <f t="shared" si="13"/>
        <v>7.3555521736928039E-4</v>
      </c>
      <c r="I53" s="75">
        <f t="shared" si="14"/>
        <v>1.3142E-3</v>
      </c>
      <c r="J53"/>
      <c r="K53" s="82">
        <f t="shared" si="15"/>
        <v>6.5710000000000005E-2</v>
      </c>
      <c r="L53" s="92">
        <f t="shared" si="16"/>
        <v>0.45996999999999999</v>
      </c>
      <c r="M53" t="s">
        <v>183</v>
      </c>
      <c r="N53">
        <v>51</v>
      </c>
      <c r="O53">
        <v>55</v>
      </c>
      <c r="R53" s="81">
        <v>2.7867298578199036E-2</v>
      </c>
    </row>
    <row r="54" spans="1:18" x14ac:dyDescent="0.2">
      <c r="A54" t="s">
        <v>150</v>
      </c>
      <c r="B54" s="116" t="str">
        <f t="shared" si="0"/>
        <v>-0.13727</v>
      </c>
      <c r="C54" s="125">
        <v>-0.13727</v>
      </c>
      <c r="D54" s="116" t="str">
        <f t="shared" si="11"/>
        <v>-0.13685   -0.13727</v>
      </c>
      <c r="E54" s="117" t="str">
        <f t="shared" si="2"/>
        <v xml:space="preserve">-0.13685 </v>
      </c>
      <c r="F54" s="125">
        <v>-0.13685</v>
      </c>
      <c r="G54" s="80">
        <f t="shared" si="12"/>
        <v>4.200000000000037E-4</v>
      </c>
      <c r="H54" s="81">
        <f t="shared" si="13"/>
        <v>3.0690537084399248E-3</v>
      </c>
      <c r="I54" s="75">
        <f t="shared" si="14"/>
        <v>4.5616666666666662E-4</v>
      </c>
      <c r="J54"/>
      <c r="K54" s="82">
        <f t="shared" si="15"/>
        <v>2.280833333333333E-2</v>
      </c>
      <c r="L54" s="92">
        <f>F54+K54</f>
        <v>-0.11404166666666667</v>
      </c>
      <c r="R54" s="81">
        <v>2.6552462526766553E-2</v>
      </c>
    </row>
    <row r="55" spans="1:18" x14ac:dyDescent="0.2">
      <c r="A55" t="s">
        <v>151</v>
      </c>
      <c r="B55" s="116" t="str">
        <f t="shared" si="0"/>
        <v>-0.09419</v>
      </c>
      <c r="C55" s="125">
        <v>-9.4189999999999996E-2</v>
      </c>
      <c r="D55" s="116" t="str">
        <f t="shared" si="11"/>
        <v>-0.09477   -0.09419</v>
      </c>
      <c r="E55" s="117" t="str">
        <f t="shared" si="2"/>
        <v xml:space="preserve">-0.09477 </v>
      </c>
      <c r="F55" s="125">
        <v>-9.4769999999999993E-2</v>
      </c>
      <c r="G55" s="80">
        <f t="shared" si="12"/>
        <v>5.7999999999999718E-4</v>
      </c>
      <c r="H55" s="81">
        <f t="shared" si="13"/>
        <v>6.1200801941542387E-3</v>
      </c>
      <c r="I55" s="75">
        <f t="shared" si="14"/>
        <v>3.1589999999999998E-4</v>
      </c>
      <c r="J55"/>
      <c r="K55" s="82">
        <f t="shared" si="15"/>
        <v>1.5795E-2</v>
      </c>
      <c r="L55" s="92">
        <f t="shared" si="16"/>
        <v>-7.897499999999999E-2</v>
      </c>
      <c r="R55" s="81">
        <v>9.3862815884476467E-2</v>
      </c>
    </row>
    <row r="56" spans="1:18" x14ac:dyDescent="0.2">
      <c r="A56" t="s">
        <v>152</v>
      </c>
      <c r="B56" s="116" t="str">
        <f t="shared" si="0"/>
        <v>-0.02990</v>
      </c>
      <c r="C56" s="125">
        <v>-2.9899999999999999E-2</v>
      </c>
      <c r="D56" s="116" t="str">
        <f t="shared" si="11"/>
        <v>-0.03010   -0.02990</v>
      </c>
      <c r="E56" s="117" t="str">
        <f t="shared" si="2"/>
        <v xml:space="preserve">-0.03010 </v>
      </c>
      <c r="F56" s="125">
        <v>-3.0099999999999998E-2</v>
      </c>
      <c r="G56" s="80">
        <f t="shared" si="12"/>
        <v>1.9999999999999879E-4</v>
      </c>
      <c r="H56" s="81">
        <f t="shared" si="13"/>
        <v>6.6445182724252094E-3</v>
      </c>
      <c r="I56" s="75">
        <f t="shared" si="14"/>
        <v>1.0033333333333332E-4</v>
      </c>
      <c r="J56"/>
      <c r="K56" s="82">
        <f t="shared" si="15"/>
        <v>5.0166666666666658E-3</v>
      </c>
      <c r="L56" s="92">
        <f t="shared" si="16"/>
        <v>-2.5083333333333332E-2</v>
      </c>
      <c r="R56" s="81">
        <v>1.8441624473020821E-2</v>
      </c>
    </row>
    <row r="57" spans="1:18" x14ac:dyDescent="0.2">
      <c r="A57" t="s">
        <v>153</v>
      </c>
      <c r="B57" s="116" t="str">
        <f t="shared" si="0"/>
        <v>-0.04340</v>
      </c>
      <c r="C57" s="125">
        <v>-4.3400000000000001E-2</v>
      </c>
      <c r="D57" s="116" t="str">
        <f t="shared" si="11"/>
        <v>-0.04305   -0.04340</v>
      </c>
      <c r="E57" s="117" t="str">
        <f t="shared" si="2"/>
        <v xml:space="preserve">-0.04305 </v>
      </c>
      <c r="F57" s="125">
        <v>-4.3049999999999998E-2</v>
      </c>
      <c r="G57" s="80">
        <f t="shared" si="12"/>
        <v>3.5000000000000309E-4</v>
      </c>
      <c r="H57" s="81">
        <f t="shared" si="13"/>
        <v>8.1300813008130801E-3</v>
      </c>
      <c r="I57" s="75">
        <f t="shared" si="14"/>
        <v>1.4349999999999999E-4</v>
      </c>
      <c r="J57"/>
      <c r="K57" s="82">
        <f t="shared" si="15"/>
        <v>7.175E-3</v>
      </c>
      <c r="L57" s="92">
        <f t="shared" si="16"/>
        <v>-3.5874999999999997E-2</v>
      </c>
      <c r="R57" s="81">
        <v>3.2670841274162741E-3</v>
      </c>
    </row>
    <row r="58" spans="1:18" x14ac:dyDescent="0.2">
      <c r="A58" t="s">
        <v>154</v>
      </c>
      <c r="B58" s="116" t="str">
        <f t="shared" si="0"/>
        <v>+0.05835</v>
      </c>
      <c r="C58" s="125">
        <v>5.8349999999999999E-2</v>
      </c>
      <c r="D58" s="116" t="str">
        <f t="shared" si="11"/>
        <v>+0.05839   +0.05835</v>
      </c>
      <c r="E58" s="117" t="str">
        <f t="shared" si="2"/>
        <v xml:space="preserve">+0.05839 </v>
      </c>
      <c r="F58" s="125">
        <v>5.8389999999999997E-2</v>
      </c>
      <c r="G58" s="80">
        <f t="shared" si="12"/>
        <v>3.999999999999837E-5</v>
      </c>
      <c r="H58" s="81">
        <f t="shared" si="13"/>
        <v>6.8504880972766519E-4</v>
      </c>
      <c r="I58" s="75">
        <f t="shared" si="14"/>
        <v>1.9463333333333331E-4</v>
      </c>
      <c r="J58"/>
      <c r="K58" s="82">
        <f t="shared" si="15"/>
        <v>9.7316666666666662E-3</v>
      </c>
      <c r="L58" s="92">
        <f t="shared" si="16"/>
        <v>6.8121666666666664E-2</v>
      </c>
      <c r="M58" t="s">
        <v>184</v>
      </c>
      <c r="N58">
        <f>17+39</f>
        <v>56</v>
      </c>
      <c r="O58">
        <v>60</v>
      </c>
      <c r="R58" s="81">
        <v>8.85284676465623E-3</v>
      </c>
    </row>
    <row r="59" spans="1:18" x14ac:dyDescent="0.2">
      <c r="A59" t="s">
        <v>155</v>
      </c>
      <c r="B59" s="116" t="str">
        <f t="shared" si="0"/>
        <v>+0.06551</v>
      </c>
      <c r="C59" s="125">
        <v>6.5509999999999999E-2</v>
      </c>
      <c r="D59" s="116" t="str">
        <f t="shared" si="11"/>
        <v>+0.06525   +0.06551</v>
      </c>
      <c r="E59" s="117" t="str">
        <f t="shared" si="2"/>
        <v xml:space="preserve">+0.06525 </v>
      </c>
      <c r="F59" s="125">
        <v>6.5250000000000002E-2</v>
      </c>
      <c r="G59" s="80">
        <f t="shared" si="12"/>
        <v>2.5999999999999635E-4</v>
      </c>
      <c r="H59" s="81">
        <f t="shared" si="13"/>
        <v>3.9846743295018595E-3</v>
      </c>
      <c r="I59" s="75">
        <f t="shared" si="14"/>
        <v>2.1750000000000003E-4</v>
      </c>
      <c r="J59"/>
      <c r="K59" s="82">
        <f t="shared" si="15"/>
        <v>1.0875000000000001E-2</v>
      </c>
      <c r="L59" s="92">
        <f t="shared" si="16"/>
        <v>7.6124999999999998E-2</v>
      </c>
      <c r="M59" t="s">
        <v>185</v>
      </c>
      <c r="N59">
        <v>57</v>
      </c>
      <c r="O59">
        <v>61</v>
      </c>
      <c r="R59" s="81">
        <v>7.5789242107578841E-2</v>
      </c>
    </row>
    <row r="60" spans="1:18" x14ac:dyDescent="0.2">
      <c r="A60" t="s">
        <v>156</v>
      </c>
      <c r="B60" s="116" t="str">
        <f t="shared" si="0"/>
        <v>+0.14478</v>
      </c>
      <c r="C60" s="125">
        <v>0.14477999999999999</v>
      </c>
      <c r="D60" s="116" t="str">
        <f t="shared" si="11"/>
        <v>+0.14532   +0.14478</v>
      </c>
      <c r="E60" s="117" t="str">
        <f t="shared" si="2"/>
        <v xml:space="preserve">+0.14532 </v>
      </c>
      <c r="F60" s="125">
        <v>0.14532</v>
      </c>
      <c r="G60" s="80">
        <f t="shared" si="12"/>
        <v>5.4000000000001269E-4</v>
      </c>
      <c r="H60" s="81">
        <f t="shared" si="13"/>
        <v>3.7159372419488901E-3</v>
      </c>
      <c r="I60" s="75">
        <f t="shared" si="14"/>
        <v>4.8439999999999996E-4</v>
      </c>
      <c r="J60"/>
      <c r="K60" s="82">
        <f t="shared" si="15"/>
        <v>2.4219999999999998E-2</v>
      </c>
      <c r="L60" s="92">
        <f t="shared" si="16"/>
        <v>0.16954</v>
      </c>
      <c r="M60" t="s">
        <v>186</v>
      </c>
      <c r="N60">
        <v>58</v>
      </c>
      <c r="O60">
        <v>62</v>
      </c>
      <c r="R60" s="81">
        <v>4.0129916997473702E-2</v>
      </c>
    </row>
    <row r="61" spans="1:18" x14ac:dyDescent="0.2">
      <c r="A61" t="s">
        <v>157</v>
      </c>
      <c r="B61" s="116" t="str">
        <f t="shared" si="0"/>
        <v>-0.38228</v>
      </c>
      <c r="C61" s="125">
        <v>-0.38228000000000001</v>
      </c>
      <c r="D61" s="116" t="str">
        <f t="shared" si="11"/>
        <v>-0.38082   -0.38228</v>
      </c>
      <c r="E61" s="117" t="str">
        <f t="shared" si="2"/>
        <v xml:space="preserve">-0.38082 </v>
      </c>
      <c r="F61" s="125">
        <v>-0.38081999999999999</v>
      </c>
      <c r="G61" s="80">
        <f t="shared" si="12"/>
        <v>1.4600000000000168E-3</v>
      </c>
      <c r="H61" s="81">
        <f t="shared" si="13"/>
        <v>3.8338322567092508E-3</v>
      </c>
      <c r="I61" s="75">
        <f t="shared" si="14"/>
        <v>1.2694E-3</v>
      </c>
      <c r="J61"/>
      <c r="K61" s="82">
        <f t="shared" si="15"/>
        <v>6.3469999999999999E-2</v>
      </c>
      <c r="L61" s="92">
        <f t="shared" si="16"/>
        <v>-0.31735000000000002</v>
      </c>
      <c r="M61" t="s">
        <v>187</v>
      </c>
      <c r="N61">
        <v>59</v>
      </c>
      <c r="O61">
        <v>63</v>
      </c>
      <c r="R61" s="81">
        <v>2.2566037735849E-2</v>
      </c>
    </row>
    <row r="62" spans="1:18" x14ac:dyDescent="0.2">
      <c r="A62" t="s">
        <v>158</v>
      </c>
      <c r="B62" s="116" t="str">
        <f t="shared" si="0"/>
        <v>-0.04881</v>
      </c>
      <c r="C62" s="125">
        <v>-4.8809999999999999E-2</v>
      </c>
      <c r="D62" s="116" t="str">
        <f t="shared" si="11"/>
        <v>-0.04871   -0.04881</v>
      </c>
      <c r="E62" s="117" t="str">
        <f t="shared" si="2"/>
        <v xml:space="preserve">-0.04871 </v>
      </c>
      <c r="F62" s="125">
        <v>-4.8710000000000003E-2</v>
      </c>
      <c r="G62" s="80">
        <f t="shared" si="12"/>
        <v>9.9999999999995925E-5</v>
      </c>
      <c r="H62" s="81">
        <f t="shared" si="13"/>
        <v>2.052966536645369E-3</v>
      </c>
      <c r="I62" s="75">
        <f t="shared" si="14"/>
        <v>1.6236666666666667E-4</v>
      </c>
      <c r="J62"/>
      <c r="K62" s="82">
        <f t="shared" si="15"/>
        <v>8.1183333333333333E-3</v>
      </c>
      <c r="L62" s="92">
        <f t="shared" si="16"/>
        <v>-4.0591666666666672E-2</v>
      </c>
      <c r="R62" s="81">
        <v>7.7504169528108784E-3</v>
      </c>
    </row>
    <row r="63" spans="1:18" x14ac:dyDescent="0.2">
      <c r="A63" t="s">
        <v>159</v>
      </c>
      <c r="B63" s="116" t="str">
        <f t="shared" si="0"/>
        <v>-0.04107</v>
      </c>
      <c r="C63" s="125">
        <v>-4.1070000000000002E-2</v>
      </c>
      <c r="D63" s="116" t="str">
        <f t="shared" si="11"/>
        <v>-0.04114   -0.04107</v>
      </c>
      <c r="E63" s="117" t="str">
        <f t="shared" si="2"/>
        <v xml:space="preserve">-0.04114 </v>
      </c>
      <c r="F63" s="125">
        <v>-4.1140000000000003E-2</v>
      </c>
      <c r="G63" s="80">
        <f t="shared" si="12"/>
        <v>7.0000000000000617E-5</v>
      </c>
      <c r="H63" s="81">
        <f t="shared" si="13"/>
        <v>1.7015070491006468E-3</v>
      </c>
      <c r="I63" s="75">
        <f t="shared" si="14"/>
        <v>1.3713333333333332E-4</v>
      </c>
      <c r="J63"/>
      <c r="K63" s="82">
        <f t="shared" si="15"/>
        <v>6.8566666666666663E-3</v>
      </c>
      <c r="L63" s="92">
        <f t="shared" si="16"/>
        <v>-3.4283333333333339E-2</v>
      </c>
      <c r="R63" s="81">
        <v>5.6962025316455576E-2</v>
      </c>
    </row>
    <row r="64" spans="1:18" x14ac:dyDescent="0.2">
      <c r="A64" t="s">
        <v>160</v>
      </c>
      <c r="B64" s="116" t="str">
        <f t="shared" si="0"/>
        <v>-0.10896</v>
      </c>
      <c r="C64" s="125">
        <v>-0.10896</v>
      </c>
      <c r="D64" s="116" t="str">
        <f t="shared" si="11"/>
        <v>-0.10855   -0.10896</v>
      </c>
      <c r="E64" s="117" t="str">
        <f t="shared" si="2"/>
        <v xml:space="preserve">-0.10855 </v>
      </c>
      <c r="F64" s="125">
        <v>-0.10854999999999999</v>
      </c>
      <c r="G64" s="80">
        <f t="shared" si="12"/>
        <v>4.1000000000000758E-4</v>
      </c>
      <c r="H64" s="81">
        <f t="shared" si="13"/>
        <v>3.7770612620912723E-3</v>
      </c>
      <c r="I64" s="75">
        <f t="shared" si="14"/>
        <v>3.6183333333333326E-4</v>
      </c>
      <c r="J64"/>
      <c r="K64" s="82">
        <f t="shared" si="15"/>
        <v>1.8091666666666662E-2</v>
      </c>
      <c r="L64" s="92">
        <f t="shared" si="16"/>
        <v>-9.0458333333333335E-2</v>
      </c>
      <c r="R64" s="81">
        <v>3.320202588632528E-2</v>
      </c>
    </row>
    <row r="65" spans="1:18" x14ac:dyDescent="0.2">
      <c r="A65" t="s">
        <v>161</v>
      </c>
      <c r="B65" s="116" t="str">
        <f t="shared" si="0"/>
        <v>+0.17659</v>
      </c>
      <c r="C65" s="125">
        <v>0.17659</v>
      </c>
      <c r="D65" s="116" t="str">
        <f t="shared" si="11"/>
        <v>+0.17621   +0.17659</v>
      </c>
      <c r="E65" s="117" t="str">
        <f t="shared" si="2"/>
        <v xml:space="preserve">+0.17621 </v>
      </c>
      <c r="F65" s="125">
        <v>0.17621000000000001</v>
      </c>
      <c r="G65" s="80">
        <f t="shared" si="12"/>
        <v>3.7999999999999146E-4</v>
      </c>
      <c r="H65" s="81">
        <f t="shared" si="13"/>
        <v>2.1565177912717293E-3</v>
      </c>
      <c r="I65" s="75">
        <f t="shared" si="14"/>
        <v>5.8736666666666672E-4</v>
      </c>
      <c r="J65"/>
      <c r="K65" s="82">
        <f t="shared" si="15"/>
        <v>2.9368333333333337E-2</v>
      </c>
      <c r="L65" s="92">
        <f t="shared" si="16"/>
        <v>0.20557833333333334</v>
      </c>
      <c r="R65" s="81">
        <v>4.4392044289522252E-2</v>
      </c>
    </row>
    <row r="66" spans="1:18" x14ac:dyDescent="0.2">
      <c r="A66" t="s">
        <v>162</v>
      </c>
      <c r="B66" s="116" t="str">
        <f t="shared" si="0"/>
        <v>+0.03649</v>
      </c>
      <c r="C66" s="125">
        <v>3.6490000000000002E-2</v>
      </c>
      <c r="D66" s="116" t="str">
        <f t="shared" si="11"/>
        <v>+0.03675   +0.03649</v>
      </c>
      <c r="E66" s="117" t="str">
        <f t="shared" si="2"/>
        <v xml:space="preserve">+0.03675 </v>
      </c>
      <c r="F66" s="125">
        <v>3.6749999999999998E-2</v>
      </c>
      <c r="G66" s="80">
        <f t="shared" si="12"/>
        <v>2.5999999999999635E-4</v>
      </c>
      <c r="H66" s="81">
        <f t="shared" si="13"/>
        <v>7.0748299319726904E-3</v>
      </c>
      <c r="I66" s="75">
        <f t="shared" si="14"/>
        <v>1.225E-4</v>
      </c>
      <c r="J66"/>
      <c r="K66" s="82">
        <f t="shared" si="15"/>
        <v>6.1250000000000002E-3</v>
      </c>
      <c r="L66" s="92">
        <f t="shared" si="16"/>
        <v>4.2874999999999996E-2</v>
      </c>
      <c r="M66" t="s">
        <v>188</v>
      </c>
      <c r="N66">
        <v>64</v>
      </c>
      <c r="O66">
        <v>67</v>
      </c>
      <c r="R66" s="81">
        <v>8.533333333333333E-2</v>
      </c>
    </row>
    <row r="67" spans="1:18" x14ac:dyDescent="0.2">
      <c r="A67" t="s">
        <v>163</v>
      </c>
      <c r="B67" s="116" t="str">
        <f t="shared" ref="B67:B79" si="17">RIGHT(A67,8)</f>
        <v>+0.24572</v>
      </c>
      <c r="C67" s="125">
        <v>0.24571999999999999</v>
      </c>
      <c r="D67" s="116" t="str">
        <f t="shared" si="11"/>
        <v>+0.24404   +0.24572</v>
      </c>
      <c r="E67" s="117" t="str">
        <f t="shared" ref="E67:E79" si="18">LEFT(D67,9)</f>
        <v xml:space="preserve">+0.24404 </v>
      </c>
      <c r="F67" s="125">
        <v>0.24404000000000001</v>
      </c>
      <c r="G67" s="80">
        <f t="shared" si="12"/>
        <v>1.6799999999999871E-3</v>
      </c>
      <c r="H67" s="81">
        <f t="shared" si="13"/>
        <v>6.8841173578101421E-3</v>
      </c>
      <c r="I67" s="75">
        <f t="shared" si="14"/>
        <v>8.1346666666666663E-4</v>
      </c>
      <c r="J67"/>
      <c r="K67" s="82">
        <f t="shared" si="15"/>
        <v>4.0673333333333332E-2</v>
      </c>
      <c r="L67" s="92">
        <f t="shared" si="16"/>
        <v>0.28471333333333332</v>
      </c>
      <c r="M67" t="s">
        <v>189</v>
      </c>
      <c r="N67">
        <v>65</v>
      </c>
      <c r="O67">
        <v>68</v>
      </c>
      <c r="R67" s="81">
        <v>9.0367965367965444E-2</v>
      </c>
    </row>
    <row r="68" spans="1:18" x14ac:dyDescent="0.2">
      <c r="A68" t="s">
        <v>164</v>
      </c>
      <c r="B68" s="116" t="str">
        <f t="shared" si="17"/>
        <v>-0.28467</v>
      </c>
      <c r="C68" s="125">
        <v>-0.28466999999999998</v>
      </c>
      <c r="D68" s="116" t="str">
        <f t="shared" si="11"/>
        <v>-0.28262   -0.28467</v>
      </c>
      <c r="E68" s="117" t="str">
        <f t="shared" si="18"/>
        <v xml:space="preserve">-0.28262 </v>
      </c>
      <c r="F68" s="125">
        <v>-0.28261999999999998</v>
      </c>
      <c r="G68" s="80">
        <f t="shared" si="12"/>
        <v>2.0499999999999963E-3</v>
      </c>
      <c r="H68" s="81">
        <f t="shared" si="13"/>
        <v>7.2535560116056769E-3</v>
      </c>
      <c r="I68" s="75">
        <f t="shared" si="14"/>
        <v>9.4206666666666662E-4</v>
      </c>
      <c r="J68"/>
      <c r="K68" s="82">
        <f t="shared" si="15"/>
        <v>4.710333333333333E-2</v>
      </c>
      <c r="L68" s="92">
        <f t="shared" si="16"/>
        <v>-0.23551666666666665</v>
      </c>
      <c r="M68" t="s">
        <v>190</v>
      </c>
      <c r="N68">
        <v>66</v>
      </c>
      <c r="O68">
        <v>69</v>
      </c>
      <c r="R68" s="81">
        <v>9.0676520750426329E-2</v>
      </c>
    </row>
    <row r="69" spans="1:18" x14ac:dyDescent="0.2">
      <c r="A69" t="s">
        <v>165</v>
      </c>
      <c r="B69" s="116" t="str">
        <f t="shared" si="17"/>
        <v>+0.15410</v>
      </c>
      <c r="C69" s="125">
        <v>0.15409999999999999</v>
      </c>
      <c r="D69" s="116" t="str">
        <f t="shared" si="11"/>
        <v>+0.15464   +0.15410</v>
      </c>
      <c r="E69" s="117" t="str">
        <f t="shared" si="18"/>
        <v xml:space="preserve">+0.15464 </v>
      </c>
      <c r="F69" s="125">
        <v>0.15464</v>
      </c>
      <c r="G69" s="80">
        <f t="shared" si="12"/>
        <v>5.4000000000001269E-4</v>
      </c>
      <c r="H69" s="81">
        <f t="shared" si="13"/>
        <v>3.4919813760994098E-3</v>
      </c>
      <c r="I69" s="75">
        <f t="shared" si="14"/>
        <v>5.1546666666666666E-4</v>
      </c>
      <c r="J69"/>
      <c r="K69" s="82">
        <f t="shared" si="15"/>
        <v>2.5773333333333332E-2</v>
      </c>
      <c r="L69" s="92">
        <f t="shared" si="16"/>
        <v>0.18041333333333334</v>
      </c>
      <c r="R69" s="81">
        <v>6.6614420062695925E-3</v>
      </c>
    </row>
    <row r="70" spans="1:18" x14ac:dyDescent="0.2">
      <c r="A70" t="s">
        <v>166</v>
      </c>
      <c r="B70" s="116" t="str">
        <f t="shared" si="17"/>
        <v>-0.11819</v>
      </c>
      <c r="C70" s="125">
        <v>-0.11819</v>
      </c>
      <c r="D70" s="116" t="str">
        <f t="shared" si="11"/>
        <v>-0.11781   -0.11819</v>
      </c>
      <c r="E70" s="117" t="str">
        <f t="shared" si="18"/>
        <v xml:space="preserve">-0.11781 </v>
      </c>
      <c r="F70" s="125">
        <v>-0.11781</v>
      </c>
      <c r="G70" s="80">
        <f t="shared" si="12"/>
        <v>3.8000000000000533E-4</v>
      </c>
      <c r="H70" s="81">
        <f t="shared" si="13"/>
        <v>3.2255326372973886E-3</v>
      </c>
      <c r="I70" s="75">
        <f t="shared" si="14"/>
        <v>3.927E-4</v>
      </c>
      <c r="J70"/>
      <c r="K70" s="82">
        <f t="shared" si="15"/>
        <v>1.9635E-2</v>
      </c>
      <c r="L70" s="92">
        <f t="shared" si="16"/>
        <v>-9.8174999999999998E-2</v>
      </c>
      <c r="R70" s="81">
        <v>7.258064516129017E-3</v>
      </c>
    </row>
    <row r="71" spans="1:18" x14ac:dyDescent="0.2">
      <c r="A71" t="s">
        <v>167</v>
      </c>
      <c r="B71" s="116" t="str">
        <f t="shared" si="17"/>
        <v>-0.04339</v>
      </c>
      <c r="C71" s="125">
        <v>-4.3389999999999998E-2</v>
      </c>
      <c r="D71" s="116" t="str">
        <f t="shared" si="11"/>
        <v>-0.04378   -0.04339</v>
      </c>
      <c r="E71" s="117" t="str">
        <f t="shared" si="18"/>
        <v xml:space="preserve">-0.04378 </v>
      </c>
      <c r="F71" s="125">
        <v>-4.3779999999999999E-2</v>
      </c>
      <c r="G71" s="80">
        <f t="shared" si="12"/>
        <v>3.9000000000000146E-4</v>
      </c>
      <c r="H71" s="81">
        <f t="shared" si="13"/>
        <v>8.9081772498858253E-3</v>
      </c>
      <c r="I71" s="75">
        <f t="shared" si="14"/>
        <v>1.4593333333333332E-4</v>
      </c>
      <c r="J71"/>
      <c r="K71" s="82">
        <f t="shared" si="15"/>
        <v>7.2966666666666657E-3</v>
      </c>
      <c r="L71" s="92">
        <f t="shared" si="16"/>
        <v>-3.6483333333333333E-2</v>
      </c>
      <c r="R71" s="81">
        <v>3.5483679876784524E-2</v>
      </c>
    </row>
    <row r="72" spans="1:18" x14ac:dyDescent="0.2">
      <c r="A72" t="s">
        <v>168</v>
      </c>
      <c r="B72" s="116" t="str">
        <f t="shared" si="17"/>
        <v>+0.03754</v>
      </c>
      <c r="C72" s="125">
        <v>3.7539999999999997E-2</v>
      </c>
      <c r="D72" s="116" t="str">
        <f t="shared" si="11"/>
        <v>+0.03784   +0.03754</v>
      </c>
      <c r="E72" s="117" t="str">
        <f t="shared" si="18"/>
        <v xml:space="preserve">+0.03784 </v>
      </c>
      <c r="F72" s="125">
        <v>3.7839999999999999E-2</v>
      </c>
      <c r="G72" s="80">
        <f t="shared" si="12"/>
        <v>3.0000000000000165E-4</v>
      </c>
      <c r="H72" s="81">
        <f t="shared" si="13"/>
        <v>7.928118393234717E-3</v>
      </c>
      <c r="I72" s="75">
        <f t="shared" si="14"/>
        <v>1.2613333333333333E-4</v>
      </c>
      <c r="J72"/>
      <c r="K72" s="82">
        <f t="shared" si="15"/>
        <v>6.3066666666666662E-3</v>
      </c>
      <c r="L72" s="92">
        <f t="shared" si="16"/>
        <v>4.4146666666666667E-2</v>
      </c>
      <c r="M72" t="s">
        <v>191</v>
      </c>
      <c r="N72">
        <v>70</v>
      </c>
      <c r="O72">
        <v>74</v>
      </c>
      <c r="R72" s="81">
        <v>3.0301281311324049E-2</v>
      </c>
    </row>
    <row r="73" spans="1:18" x14ac:dyDescent="0.2">
      <c r="A73" t="s">
        <v>169</v>
      </c>
      <c r="B73" s="116" t="str">
        <f t="shared" si="17"/>
        <v>+0.07718</v>
      </c>
      <c r="C73" s="125">
        <v>7.7179999999999999E-2</v>
      </c>
      <c r="D73" s="116" t="str">
        <f t="shared" si="11"/>
        <v>+0.07692   +0.07718</v>
      </c>
      <c r="E73" s="117" t="str">
        <f t="shared" si="18"/>
        <v xml:space="preserve">+0.07692 </v>
      </c>
      <c r="F73" s="125">
        <v>7.6920000000000002E-2</v>
      </c>
      <c r="G73" s="80">
        <f t="shared" si="12"/>
        <v>2.5999999999999635E-4</v>
      </c>
      <c r="H73" s="81">
        <f t="shared" si="13"/>
        <v>3.3801352054081686E-3</v>
      </c>
      <c r="I73" s="75">
        <f t="shared" si="14"/>
        <v>2.564E-4</v>
      </c>
      <c r="J73"/>
      <c r="K73" s="82">
        <f t="shared" si="15"/>
        <v>1.282E-2</v>
      </c>
      <c r="L73" s="92">
        <f t="shared" si="16"/>
        <v>8.974E-2</v>
      </c>
      <c r="M73" t="s">
        <v>192</v>
      </c>
      <c r="N73">
        <v>71</v>
      </c>
      <c r="O73">
        <v>75</v>
      </c>
      <c r="R73" s="81">
        <v>6.7947516401124633E-2</v>
      </c>
    </row>
    <row r="74" spans="1:18" x14ac:dyDescent="0.2">
      <c r="A74" t="s">
        <v>170</v>
      </c>
      <c r="B74" s="116" t="str">
        <f t="shared" si="17"/>
        <v>-0.15183</v>
      </c>
      <c r="C74" s="125">
        <v>-0.15182999999999999</v>
      </c>
      <c r="D74" s="116" t="str">
        <f t="shared" si="11"/>
        <v>-0.15142   -0.15183</v>
      </c>
      <c r="E74" s="117" t="str">
        <f t="shared" si="18"/>
        <v xml:space="preserve">-0.15142 </v>
      </c>
      <c r="F74" s="125">
        <v>-0.15142</v>
      </c>
      <c r="G74" s="80">
        <f t="shared" si="12"/>
        <v>4.099999999999937E-4</v>
      </c>
      <c r="H74" s="81">
        <f t="shared" si="13"/>
        <v>2.7077004358736869E-3</v>
      </c>
      <c r="I74" s="75">
        <f t="shared" si="14"/>
        <v>5.0473333333333331E-4</v>
      </c>
      <c r="J74"/>
      <c r="K74" s="82">
        <f t="shared" si="15"/>
        <v>2.5236666666666664E-2</v>
      </c>
      <c r="L74" s="92">
        <f t="shared" si="16"/>
        <v>-0.12618333333333334</v>
      </c>
      <c r="M74" t="s">
        <v>193</v>
      </c>
      <c r="N74">
        <v>72</v>
      </c>
      <c r="O74">
        <v>76</v>
      </c>
      <c r="R74" s="81">
        <v>3.9782484258729316E-2</v>
      </c>
    </row>
    <row r="75" spans="1:18" x14ac:dyDescent="0.2">
      <c r="A75" t="s">
        <v>171</v>
      </c>
      <c r="B75" s="116" t="str">
        <f t="shared" si="17"/>
        <v>-0.24351</v>
      </c>
      <c r="C75" s="125">
        <v>-0.24351</v>
      </c>
      <c r="D75" s="116" t="str">
        <f t="shared" si="11"/>
        <v>-0.24406   -0.24351</v>
      </c>
      <c r="E75" s="117" t="str">
        <f t="shared" si="18"/>
        <v xml:space="preserve">-0.24406 </v>
      </c>
      <c r="F75" s="125">
        <v>-0.24406</v>
      </c>
      <c r="G75" s="80">
        <f t="shared" si="12"/>
        <v>5.4999999999999494E-4</v>
      </c>
      <c r="H75" s="81">
        <f t="shared" si="13"/>
        <v>2.2535442104400349E-3</v>
      </c>
      <c r="I75" s="75">
        <f t="shared" si="14"/>
        <v>8.1353333333333334E-4</v>
      </c>
      <c r="J75"/>
      <c r="K75" s="82">
        <f t="shared" si="15"/>
        <v>4.0676666666666667E-2</v>
      </c>
      <c r="L75" s="92">
        <f t="shared" si="16"/>
        <v>-0.20338333333333333</v>
      </c>
      <c r="M75" t="s">
        <v>194</v>
      </c>
      <c r="N75">
        <v>73</v>
      </c>
      <c r="O75">
        <v>77</v>
      </c>
      <c r="R75" s="81">
        <v>7.9701120797011193E-2</v>
      </c>
    </row>
    <row r="76" spans="1:18" x14ac:dyDescent="0.2">
      <c r="A76" t="s">
        <v>172</v>
      </c>
      <c r="B76" s="116" t="str">
        <f t="shared" si="17"/>
        <v>-0.05172</v>
      </c>
      <c r="C76" s="125">
        <v>-5.1720000000000002E-2</v>
      </c>
      <c r="D76" s="116" t="str">
        <f t="shared" si="11"/>
        <v>-0.05192   -0.05172</v>
      </c>
      <c r="E76" s="117" t="str">
        <f t="shared" si="18"/>
        <v xml:space="preserve">-0.05192 </v>
      </c>
      <c r="F76" s="125">
        <v>-5.1920000000000001E-2</v>
      </c>
      <c r="G76" s="80">
        <f t="shared" si="12"/>
        <v>1.9999999999999879E-4</v>
      </c>
      <c r="H76" s="81">
        <f t="shared" si="13"/>
        <v>3.8520801232665406E-3</v>
      </c>
      <c r="I76" s="75">
        <f t="shared" si="14"/>
        <v>1.7306666666666668E-4</v>
      </c>
      <c r="J76"/>
      <c r="K76" s="82">
        <f t="shared" si="15"/>
        <v>8.6533333333333341E-3</v>
      </c>
      <c r="L76" s="92">
        <f t="shared" si="16"/>
        <v>-4.3266666666666669E-2</v>
      </c>
      <c r="R76" s="81">
        <v>7.2925398155909468E-2</v>
      </c>
    </row>
    <row r="77" spans="1:18" x14ac:dyDescent="0.2">
      <c r="A77" t="s">
        <v>173</v>
      </c>
      <c r="B77" s="116" t="str">
        <f t="shared" si="17"/>
        <v>-0.05482</v>
      </c>
      <c r="C77" s="125">
        <v>-5.4820000000000001E-2</v>
      </c>
      <c r="D77" s="116" t="str">
        <f t="shared" si="11"/>
        <v>-0.05477   -0.05482</v>
      </c>
      <c r="E77" s="117" t="str">
        <f t="shared" si="18"/>
        <v xml:space="preserve">-0.05477 </v>
      </c>
      <c r="F77" s="125">
        <v>-5.4769999999999999E-2</v>
      </c>
      <c r="G77" s="80">
        <f t="shared" si="12"/>
        <v>5.0000000000001432E-5</v>
      </c>
      <c r="H77" s="81">
        <f t="shared" si="13"/>
        <v>9.1290852656566426E-4</v>
      </c>
      <c r="I77" s="75">
        <f t="shared" si="14"/>
        <v>1.8256666666666667E-4</v>
      </c>
      <c r="J77"/>
      <c r="K77" s="82">
        <f t="shared" si="15"/>
        <v>9.1283333333333338E-3</v>
      </c>
      <c r="L77" s="92">
        <f t="shared" si="16"/>
        <v>-4.5641666666666664E-2</v>
      </c>
      <c r="R77" s="81">
        <v>1.9454510776273127E-2</v>
      </c>
    </row>
    <row r="78" spans="1:18" x14ac:dyDescent="0.2">
      <c r="A78" t="s">
        <v>174</v>
      </c>
      <c r="B78" s="116" t="str">
        <f t="shared" si="17"/>
        <v>+0.02393</v>
      </c>
      <c r="C78" s="125">
        <v>2.393E-2</v>
      </c>
      <c r="D78" s="116" t="str">
        <f t="shared" si="11"/>
        <v>+0.02391   +0.02393</v>
      </c>
      <c r="E78" s="117" t="str">
        <f t="shared" si="18"/>
        <v xml:space="preserve">+0.02391 </v>
      </c>
      <c r="F78" s="125">
        <v>2.3910000000000001E-2</v>
      </c>
      <c r="G78" s="80">
        <f t="shared" si="12"/>
        <v>1.9999999999999185E-5</v>
      </c>
      <c r="H78" s="81">
        <f t="shared" si="13"/>
        <v>8.3647009619402699E-4</v>
      </c>
      <c r="I78" s="75">
        <f t="shared" si="14"/>
        <v>7.9699999999999999E-5</v>
      </c>
      <c r="J78"/>
      <c r="K78" s="82">
        <f t="shared" si="15"/>
        <v>3.9849999999999998E-3</v>
      </c>
      <c r="L78" s="92">
        <f t="shared" si="16"/>
        <v>2.7895E-2</v>
      </c>
      <c r="R78" s="81">
        <v>3.1492842535787359E-2</v>
      </c>
    </row>
    <row r="79" spans="1:18" x14ac:dyDescent="0.2">
      <c r="A79" t="s">
        <v>175</v>
      </c>
      <c r="B79" s="116" t="str">
        <f t="shared" si="17"/>
        <v>+0.11788</v>
      </c>
      <c r="C79" s="125">
        <v>0.11788</v>
      </c>
      <c r="D79" s="116" t="str">
        <f t="shared" si="11"/>
        <v>+0.11777   +0.11788</v>
      </c>
      <c r="E79" s="117" t="str">
        <f t="shared" si="18"/>
        <v xml:space="preserve">+0.11777 </v>
      </c>
      <c r="F79" s="125">
        <v>0.11777</v>
      </c>
      <c r="G79" s="80">
        <f t="shared" si="12"/>
        <v>1.0999999999999899E-4</v>
      </c>
      <c r="H79" s="81">
        <f t="shared" si="13"/>
        <v>9.3402394497748989E-4</v>
      </c>
      <c r="I79" s="75">
        <f t="shared" si="14"/>
        <v>3.9256666666666665E-4</v>
      </c>
      <c r="J79"/>
      <c r="K79" s="82">
        <f t="shared" si="15"/>
        <v>1.9628333333333331E-2</v>
      </c>
      <c r="L79" s="92">
        <f t="shared" si="16"/>
        <v>0.13739833333333334</v>
      </c>
      <c r="R79" s="81">
        <v>2.7077656675749337E-2</v>
      </c>
    </row>
    <row r="80" spans="1:18" x14ac:dyDescent="0.2">
      <c r="H80" s="87">
        <f>AVERAGE(H42:H79)</f>
        <v>3.412251097891921E-3</v>
      </c>
      <c r="R80" s="81">
        <v>6.9704236610711373E-2</v>
      </c>
    </row>
    <row r="81" spans="1:18" x14ac:dyDescent="0.2">
      <c r="A81" t="s">
        <v>824</v>
      </c>
    </row>
    <row r="82" spans="1:18" x14ac:dyDescent="0.2">
      <c r="A82" s="99" t="s">
        <v>609</v>
      </c>
      <c r="B82" s="116" t="str">
        <f t="shared" ref="B82:B119" si="19">RIGHT(A82,8)</f>
        <v>+1.04304</v>
      </c>
      <c r="C82" s="125">
        <v>1.04304</v>
      </c>
      <c r="D82" s="116" t="str">
        <f>RIGHT(A82,19)</f>
        <v>+1.04500   +1.04304</v>
      </c>
      <c r="E82" s="117" t="str">
        <f t="shared" ref="E82:E119" si="20">LEFT(D82,9)</f>
        <v xml:space="preserve">+1.04500 </v>
      </c>
      <c r="F82" s="125">
        <v>1.0449999999999999</v>
      </c>
      <c r="G82" s="80">
        <f>ABS(F82-C82)</f>
        <v>1.9599999999999618E-3</v>
      </c>
      <c r="H82" s="81">
        <f>G82/ABS(F82)</f>
        <v>1.8755980861243655E-3</v>
      </c>
      <c r="I82" s="75">
        <f>IF(J82=3,(0.02*PI()/180)/3,(1/3)*(0.01*ABS(F82)))</f>
        <v>3.4833333333333331E-3</v>
      </c>
      <c r="J82"/>
      <c r="K82" s="82">
        <f>I82*$K$1</f>
        <v>0.17416666666666666</v>
      </c>
      <c r="L82" s="92">
        <f>F82*1.15</f>
        <v>1.2017499999999999</v>
      </c>
      <c r="M82" t="s">
        <v>177</v>
      </c>
      <c r="N82">
        <v>40</v>
      </c>
      <c r="O82">
        <v>44</v>
      </c>
      <c r="P82" t="s">
        <v>115</v>
      </c>
      <c r="Q82" s="142">
        <v>0.02</v>
      </c>
      <c r="R82">
        <f>(Q82/100)*39+(Q83/100)*38</f>
        <v>9.7000000000000003E-3</v>
      </c>
    </row>
    <row r="83" spans="1:18" x14ac:dyDescent="0.2">
      <c r="A83" s="100" t="s">
        <v>610</v>
      </c>
      <c r="B83" s="116" t="str">
        <f t="shared" si="19"/>
        <v>+1.07030</v>
      </c>
      <c r="C83" s="125">
        <v>1.0703</v>
      </c>
      <c r="D83" s="116" t="str">
        <f t="shared" ref="D83:D119" si="21">RIGHT(A83,19)</f>
        <v>+1.07000   +1.07030</v>
      </c>
      <c r="E83" s="117" t="str">
        <f t="shared" si="20"/>
        <v xml:space="preserve">+1.07000 </v>
      </c>
      <c r="F83" s="125">
        <v>1.07</v>
      </c>
      <c r="G83" s="80">
        <f>ABS(F83-C83)</f>
        <v>2.9999999999996696E-4</v>
      </c>
      <c r="H83" s="81">
        <f>G83/ABS(F83)</f>
        <v>2.8037383177567004E-4</v>
      </c>
      <c r="I83" s="75">
        <f t="shared" ref="I83:I119" si="22">IF(J83=3,(0.02*PI()/180)/3,(1/3)*(0.01*ABS(F83)))</f>
        <v>3.5666666666666668E-3</v>
      </c>
      <c r="J83"/>
      <c r="K83" s="82">
        <f t="shared" ref="K83:K89" si="23">I83*$K$1</f>
        <v>0.17833333333333334</v>
      </c>
      <c r="L83" s="92">
        <f t="shared" ref="L83:L119" si="24">F83*1.15</f>
        <v>1.2304999999999999</v>
      </c>
      <c r="M83" t="s">
        <v>176</v>
      </c>
      <c r="N83">
        <v>41</v>
      </c>
      <c r="O83">
        <v>45</v>
      </c>
      <c r="Q83" s="143">
        <v>5.0000000000000001E-3</v>
      </c>
      <c r="R83" s="141">
        <f>(R82/77)*100</f>
        <v>1.2597402597402598E-2</v>
      </c>
    </row>
    <row r="84" spans="1:18" x14ac:dyDescent="0.2">
      <c r="A84" s="100" t="s">
        <v>611</v>
      </c>
      <c r="B84" s="116" t="str">
        <f t="shared" si="19"/>
        <v>+1.05554</v>
      </c>
      <c r="C84" s="125">
        <v>1.0555399999999999</v>
      </c>
      <c r="D84" s="116" t="str">
        <f t="shared" si="21"/>
        <v>+1.06200   +1.05554</v>
      </c>
      <c r="E84" s="117" t="str">
        <f t="shared" si="20"/>
        <v xml:space="preserve">+1.06200 </v>
      </c>
      <c r="F84" s="125">
        <v>1.0620000000000001</v>
      </c>
      <c r="G84" s="80">
        <f>ABS(F84-C84)</f>
        <v>6.4600000000001323E-3</v>
      </c>
      <c r="H84" s="81">
        <f>G84/ABS(F84)</f>
        <v>6.0828625235406142E-3</v>
      </c>
      <c r="I84" s="75">
        <f t="shared" si="22"/>
        <v>3.5400000000000002E-3</v>
      </c>
      <c r="J84"/>
      <c r="K84" s="82">
        <f t="shared" si="23"/>
        <v>0.17700000000000002</v>
      </c>
      <c r="L84" s="92">
        <f t="shared" si="24"/>
        <v>1.2213000000000001</v>
      </c>
      <c r="M84" t="s">
        <v>178</v>
      </c>
      <c r="N84">
        <v>42</v>
      </c>
      <c r="O84">
        <v>46</v>
      </c>
    </row>
    <row r="85" spans="1:18" x14ac:dyDescent="0.2">
      <c r="A85" s="100" t="s">
        <v>612</v>
      </c>
      <c r="B85" s="116" t="str">
        <f t="shared" si="19"/>
        <v>+1.05004</v>
      </c>
      <c r="C85" s="125">
        <v>1.0500400000000001</v>
      </c>
      <c r="D85" s="116" t="str">
        <f t="shared" si="21"/>
        <v>+1.05600   +1.05004</v>
      </c>
      <c r="E85" s="117" t="str">
        <f t="shared" si="20"/>
        <v xml:space="preserve">+1.05600 </v>
      </c>
      <c r="F85" s="125">
        <v>1.056</v>
      </c>
      <c r="G85" s="80">
        <f>ABS(F85-C85)</f>
        <v>5.9599999999999653E-3</v>
      </c>
      <c r="H85" s="81">
        <f>G85/ABS(F85)</f>
        <v>5.6439393939393609E-3</v>
      </c>
      <c r="I85" s="75">
        <f t="shared" si="22"/>
        <v>3.5199999999999997E-3</v>
      </c>
      <c r="J85"/>
      <c r="K85" s="82">
        <f t="shared" si="23"/>
        <v>0.17599999999999999</v>
      </c>
      <c r="L85" s="92">
        <f t="shared" si="24"/>
        <v>1.2143999999999999</v>
      </c>
      <c r="M85" t="s">
        <v>179</v>
      </c>
      <c r="N85">
        <v>43</v>
      </c>
      <c r="O85">
        <v>47</v>
      </c>
    </row>
    <row r="86" spans="1:18" x14ac:dyDescent="0.2">
      <c r="A86" s="100" t="s">
        <v>613</v>
      </c>
      <c r="B86" s="116" t="str">
        <f t="shared" si="19"/>
        <v>-0.08694</v>
      </c>
      <c r="C86" s="125">
        <v>-8.6940000000000003E-2</v>
      </c>
      <c r="D86" s="116" t="str">
        <f t="shared" si="21"/>
        <v>-0.08692   -0.08694</v>
      </c>
      <c r="E86" s="117" t="str">
        <f t="shared" si="20"/>
        <v xml:space="preserve">-0.08692 </v>
      </c>
      <c r="F86" s="125">
        <v>-8.6919999999999997E-2</v>
      </c>
      <c r="G86" s="80">
        <f>ABS(F86-C86)</f>
        <v>2.0000000000006124E-5</v>
      </c>
      <c r="H86" s="81">
        <f>G86/ABS(F86)</f>
        <v>2.3009664058911786E-4</v>
      </c>
      <c r="I86" s="75">
        <f t="shared" si="22"/>
        <v>2.8973333333333329E-4</v>
      </c>
      <c r="J86"/>
      <c r="K86" s="82">
        <f t="shared" si="23"/>
        <v>1.4486666666666665E-2</v>
      </c>
      <c r="L86" s="92">
        <f t="shared" si="24"/>
        <v>-9.9957999999999991E-2</v>
      </c>
    </row>
    <row r="87" spans="1:18" x14ac:dyDescent="0.2">
      <c r="A87" t="s">
        <v>614</v>
      </c>
      <c r="B87" s="116" t="str">
        <f t="shared" si="19"/>
        <v>-0.24828</v>
      </c>
      <c r="C87" s="125">
        <v>-0.24828</v>
      </c>
      <c r="D87" s="116" t="str">
        <f t="shared" si="21"/>
        <v>-0.24819   -0.24828</v>
      </c>
      <c r="E87" s="117" t="str">
        <f t="shared" si="20"/>
        <v xml:space="preserve">-0.24819 </v>
      </c>
      <c r="F87" s="125">
        <v>-0.24818999999999999</v>
      </c>
      <c r="G87" s="80">
        <f t="shared" ref="G87:G119" si="25">ABS(F87-C87)</f>
        <v>9.0000000000006741E-5</v>
      </c>
      <c r="H87" s="81">
        <f t="shared" ref="H87:H119" si="26">G87/ABS(F87)</f>
        <v>3.626254079536111E-4</v>
      </c>
      <c r="I87" s="75">
        <f t="shared" si="22"/>
        <v>8.273E-4</v>
      </c>
      <c r="J87"/>
      <c r="K87" s="82">
        <f t="shared" si="23"/>
        <v>4.1364999999999999E-2</v>
      </c>
      <c r="L87" s="92">
        <f t="shared" si="24"/>
        <v>-0.28541849999999996</v>
      </c>
    </row>
    <row r="88" spans="1:18" x14ac:dyDescent="0.2">
      <c r="A88" t="s">
        <v>950</v>
      </c>
      <c r="B88" s="116" t="str">
        <f t="shared" si="19"/>
        <v>-0.23314</v>
      </c>
      <c r="C88" s="125">
        <v>-0.23313999999999999</v>
      </c>
      <c r="D88" s="116" t="str">
        <f t="shared" si="21"/>
        <v>-0.23318   -0.23314</v>
      </c>
      <c r="E88" s="117" t="str">
        <f t="shared" si="20"/>
        <v xml:space="preserve">-0.23318 </v>
      </c>
      <c r="F88" s="125">
        <v>-0.23318</v>
      </c>
      <c r="G88" s="80">
        <f t="shared" si="25"/>
        <v>4.0000000000012248E-5</v>
      </c>
      <c r="H88" s="81">
        <f t="shared" si="26"/>
        <v>1.7154129856768269E-4</v>
      </c>
      <c r="I88" s="75">
        <f t="shared" si="22"/>
        <v>7.7726666666666673E-4</v>
      </c>
      <c r="J88"/>
      <c r="K88" s="82">
        <f t="shared" si="23"/>
        <v>3.8863333333333333E-2</v>
      </c>
      <c r="L88" s="92">
        <f t="shared" si="24"/>
        <v>-0.26815699999999998</v>
      </c>
    </row>
    <row r="89" spans="1:18" x14ac:dyDescent="0.2">
      <c r="A89" t="s">
        <v>615</v>
      </c>
      <c r="B89" s="116" t="str">
        <f t="shared" si="19"/>
        <v>-0.26067</v>
      </c>
      <c r="C89" s="125">
        <v>-0.26067000000000001</v>
      </c>
      <c r="D89" s="116" t="str">
        <f t="shared" si="21"/>
        <v>-0.26075   -0.26067</v>
      </c>
      <c r="E89" s="117" t="str">
        <f t="shared" si="20"/>
        <v xml:space="preserve">-0.26075 </v>
      </c>
      <c r="F89" s="125">
        <v>-0.26074999999999998</v>
      </c>
      <c r="G89" s="80">
        <f t="shared" si="25"/>
        <v>7.9999999999968985E-5</v>
      </c>
      <c r="H89" s="81">
        <f t="shared" si="26"/>
        <v>3.0680728667293954E-4</v>
      </c>
      <c r="I89" s="75">
        <f t="shared" si="22"/>
        <v>8.6916666666666663E-4</v>
      </c>
      <c r="J89"/>
      <c r="K89" s="82">
        <f t="shared" si="23"/>
        <v>4.3458333333333335E-2</v>
      </c>
      <c r="L89" s="92">
        <f t="shared" si="24"/>
        <v>-0.29986249999999998</v>
      </c>
    </row>
    <row r="90" spans="1:18" x14ac:dyDescent="0.2">
      <c r="A90" t="s">
        <v>146</v>
      </c>
      <c r="B90" s="116" t="str">
        <f t="shared" si="19"/>
        <v>-1.47093</v>
      </c>
      <c r="C90" s="125">
        <v>-1.4709300000000001</v>
      </c>
      <c r="D90" s="116" t="str">
        <f t="shared" si="21"/>
        <v>-1.47689   -1.47093</v>
      </c>
      <c r="E90" s="117" t="str">
        <f t="shared" si="20"/>
        <v xml:space="preserve">-1.47689 </v>
      </c>
      <c r="F90" s="125">
        <v>-1.47689</v>
      </c>
      <c r="G90" s="80">
        <f t="shared" si="25"/>
        <v>5.9599999999999653E-3</v>
      </c>
      <c r="H90" s="81">
        <f t="shared" si="26"/>
        <v>4.0355070452098435E-3</v>
      </c>
      <c r="I90" s="75">
        <f t="shared" si="22"/>
        <v>4.9229666666666672E-3</v>
      </c>
      <c r="J90"/>
      <c r="K90" s="82">
        <f>I90*$K$1</f>
        <v>0.24614833333333336</v>
      </c>
      <c r="L90" s="92">
        <f t="shared" si="24"/>
        <v>-1.6984234999999999</v>
      </c>
      <c r="M90" t="s">
        <v>180</v>
      </c>
      <c r="N90">
        <f>9+39</f>
        <v>48</v>
      </c>
      <c r="O90">
        <v>52</v>
      </c>
    </row>
    <row r="91" spans="1:18" x14ac:dyDescent="0.2">
      <c r="A91" t="s">
        <v>147</v>
      </c>
      <c r="B91" s="116" t="str">
        <f t="shared" si="19"/>
        <v>+0.69402</v>
      </c>
      <c r="C91" s="125">
        <v>0.69401999999999997</v>
      </c>
      <c r="D91" s="116" t="str">
        <f t="shared" si="21"/>
        <v>+0.69588   +0.69402</v>
      </c>
      <c r="E91" s="117" t="str">
        <f t="shared" si="20"/>
        <v xml:space="preserve">+0.69588 </v>
      </c>
      <c r="F91" s="125">
        <v>0.69588000000000005</v>
      </c>
      <c r="G91" s="80">
        <f t="shared" si="25"/>
        <v>1.8600000000000838E-3</v>
      </c>
      <c r="H91" s="81">
        <f t="shared" si="26"/>
        <v>2.67287463355763E-3</v>
      </c>
      <c r="I91" s="75">
        <f t="shared" si="22"/>
        <v>2.3196000000000002E-3</v>
      </c>
      <c r="J91"/>
      <c r="K91" s="82">
        <f t="shared" ref="K91:K119" si="27">I91*$K$1</f>
        <v>0.11598000000000001</v>
      </c>
      <c r="L91" s="92">
        <f t="shared" si="24"/>
        <v>0.80026200000000003</v>
      </c>
      <c r="M91" t="s">
        <v>181</v>
      </c>
      <c r="N91">
        <v>49</v>
      </c>
      <c r="O91">
        <v>53</v>
      </c>
    </row>
    <row r="92" spans="1:18" x14ac:dyDescent="0.2">
      <c r="A92" t="s">
        <v>148</v>
      </c>
      <c r="B92" s="116" t="str">
        <f t="shared" si="19"/>
        <v>+0.53707</v>
      </c>
      <c r="C92" s="125">
        <v>0.53707000000000005</v>
      </c>
      <c r="D92" s="116" t="str">
        <f t="shared" si="21"/>
        <v>+0.53613   +0.53707</v>
      </c>
      <c r="E92" s="117" t="str">
        <f t="shared" si="20"/>
        <v xml:space="preserve">+0.53613 </v>
      </c>
      <c r="F92" s="125">
        <v>0.53613</v>
      </c>
      <c r="G92" s="80">
        <f t="shared" si="25"/>
        <v>9.4000000000005191E-4</v>
      </c>
      <c r="H92" s="81">
        <f t="shared" si="26"/>
        <v>1.7533061011322849E-3</v>
      </c>
      <c r="I92" s="75">
        <f t="shared" si="22"/>
        <v>1.7871E-3</v>
      </c>
      <c r="J92"/>
      <c r="K92" s="82">
        <f t="shared" si="27"/>
        <v>8.9355000000000004E-2</v>
      </c>
      <c r="L92" s="92">
        <f t="shared" si="24"/>
        <v>0.61654949999999997</v>
      </c>
      <c r="M92" t="s">
        <v>182</v>
      </c>
      <c r="N92">
        <v>50</v>
      </c>
      <c r="O92">
        <v>54</v>
      </c>
    </row>
    <row r="93" spans="1:18" x14ac:dyDescent="0.2">
      <c r="A93" t="s">
        <v>149</v>
      </c>
      <c r="B93" s="116" t="str">
        <f t="shared" si="19"/>
        <v>+0.39455</v>
      </c>
      <c r="C93" s="125">
        <v>0.39455000000000001</v>
      </c>
      <c r="D93" s="116" t="str">
        <f t="shared" si="21"/>
        <v>+0.39426   +0.39455</v>
      </c>
      <c r="E93" s="117" t="str">
        <f t="shared" si="20"/>
        <v xml:space="preserve">+0.39426 </v>
      </c>
      <c r="F93" s="125">
        <v>0.39426</v>
      </c>
      <c r="G93" s="80">
        <f t="shared" si="25"/>
        <v>2.9000000000001247E-4</v>
      </c>
      <c r="H93" s="81">
        <f t="shared" si="26"/>
        <v>7.3555521736928039E-4</v>
      </c>
      <c r="I93" s="75">
        <f t="shared" si="22"/>
        <v>1.3142E-3</v>
      </c>
      <c r="J93"/>
      <c r="K93" s="82">
        <f t="shared" si="27"/>
        <v>6.5710000000000005E-2</v>
      </c>
      <c r="L93" s="92">
        <f t="shared" si="24"/>
        <v>0.45339899999999994</v>
      </c>
      <c r="M93" t="s">
        <v>183</v>
      </c>
      <c r="N93">
        <v>51</v>
      </c>
      <c r="O93">
        <v>55</v>
      </c>
    </row>
    <row r="94" spans="1:18" x14ac:dyDescent="0.2">
      <c r="A94" t="s">
        <v>150</v>
      </c>
      <c r="B94" s="116" t="str">
        <f t="shared" si="19"/>
        <v>-0.13727</v>
      </c>
      <c r="C94" s="125">
        <v>-0.13727</v>
      </c>
      <c r="D94" s="116" t="str">
        <f t="shared" si="21"/>
        <v>-0.13685   -0.13727</v>
      </c>
      <c r="E94" s="117" t="str">
        <f t="shared" si="20"/>
        <v xml:space="preserve">-0.13685 </v>
      </c>
      <c r="F94" s="125">
        <v>-0.13685</v>
      </c>
      <c r="G94" s="80">
        <f t="shared" si="25"/>
        <v>4.200000000000037E-4</v>
      </c>
      <c r="H94" s="81">
        <f t="shared" si="26"/>
        <v>3.0690537084399248E-3</v>
      </c>
      <c r="I94" s="75">
        <f t="shared" si="22"/>
        <v>4.5616666666666662E-4</v>
      </c>
      <c r="J94"/>
      <c r="K94" s="82">
        <f t="shared" si="27"/>
        <v>2.280833333333333E-2</v>
      </c>
      <c r="L94" s="92">
        <f t="shared" si="24"/>
        <v>-0.15737749999999998</v>
      </c>
    </row>
    <row r="95" spans="1:18" x14ac:dyDescent="0.2">
      <c r="A95" t="s">
        <v>151</v>
      </c>
      <c r="B95" s="116" t="str">
        <f t="shared" si="19"/>
        <v>-0.09419</v>
      </c>
      <c r="C95" s="125">
        <v>-9.4189999999999996E-2</v>
      </c>
      <c r="D95" s="116" t="str">
        <f t="shared" si="21"/>
        <v>-0.09477   -0.09419</v>
      </c>
      <c r="E95" s="117" t="str">
        <f t="shared" si="20"/>
        <v xml:space="preserve">-0.09477 </v>
      </c>
      <c r="F95" s="125">
        <v>-9.4769999999999993E-2</v>
      </c>
      <c r="G95" s="80">
        <f t="shared" si="25"/>
        <v>5.7999999999999718E-4</v>
      </c>
      <c r="H95" s="81">
        <f t="shared" si="26"/>
        <v>6.1200801941542387E-3</v>
      </c>
      <c r="I95" s="75">
        <f t="shared" si="22"/>
        <v>3.1589999999999998E-4</v>
      </c>
      <c r="J95"/>
      <c r="K95" s="82">
        <f t="shared" si="27"/>
        <v>1.5795E-2</v>
      </c>
      <c r="L95" s="92">
        <f t="shared" si="24"/>
        <v>-0.10898549999999999</v>
      </c>
    </row>
    <row r="96" spans="1:18" x14ac:dyDescent="0.2">
      <c r="A96" t="s">
        <v>152</v>
      </c>
      <c r="B96" s="116" t="str">
        <f t="shared" si="19"/>
        <v>-0.02990</v>
      </c>
      <c r="C96" s="125">
        <v>-2.9899999999999999E-2</v>
      </c>
      <c r="D96" s="116" t="str">
        <f t="shared" si="21"/>
        <v>-0.03010   -0.02990</v>
      </c>
      <c r="E96" s="117" t="str">
        <f t="shared" si="20"/>
        <v xml:space="preserve">-0.03010 </v>
      </c>
      <c r="F96" s="125">
        <v>-3.0099999999999998E-2</v>
      </c>
      <c r="G96" s="80">
        <f t="shared" si="25"/>
        <v>1.9999999999999879E-4</v>
      </c>
      <c r="H96" s="81">
        <f t="shared" si="26"/>
        <v>6.6445182724252094E-3</v>
      </c>
      <c r="I96" s="75">
        <f t="shared" si="22"/>
        <v>1.0033333333333332E-4</v>
      </c>
      <c r="J96"/>
      <c r="K96" s="82">
        <f t="shared" si="27"/>
        <v>5.0166666666666658E-3</v>
      </c>
      <c r="L96" s="92">
        <f t="shared" si="24"/>
        <v>-3.4614999999999993E-2</v>
      </c>
    </row>
    <row r="97" spans="1:15" x14ac:dyDescent="0.2">
      <c r="A97" t="s">
        <v>153</v>
      </c>
      <c r="B97" s="116" t="str">
        <f t="shared" si="19"/>
        <v>-0.04340</v>
      </c>
      <c r="C97" s="125">
        <v>-4.3400000000000001E-2</v>
      </c>
      <c r="D97" s="116" t="str">
        <f t="shared" si="21"/>
        <v>-0.04305   -0.04340</v>
      </c>
      <c r="E97" s="117" t="str">
        <f t="shared" si="20"/>
        <v xml:space="preserve">-0.04305 </v>
      </c>
      <c r="F97" s="125">
        <v>-4.3049999999999998E-2</v>
      </c>
      <c r="G97" s="80">
        <f t="shared" si="25"/>
        <v>3.5000000000000309E-4</v>
      </c>
      <c r="H97" s="81">
        <f t="shared" si="26"/>
        <v>8.1300813008130801E-3</v>
      </c>
      <c r="I97" s="75">
        <f t="shared" si="22"/>
        <v>1.4349999999999999E-4</v>
      </c>
      <c r="J97"/>
      <c r="K97" s="82">
        <f t="shared" si="27"/>
        <v>7.175E-3</v>
      </c>
      <c r="L97" s="92">
        <f t="shared" si="24"/>
        <v>-4.9507499999999996E-2</v>
      </c>
    </row>
    <row r="98" spans="1:15" x14ac:dyDescent="0.2">
      <c r="A98" t="s">
        <v>154</v>
      </c>
      <c r="B98" s="116" t="str">
        <f t="shared" si="19"/>
        <v>+0.05835</v>
      </c>
      <c r="C98" s="125">
        <v>5.8349999999999999E-2</v>
      </c>
      <c r="D98" s="116" t="str">
        <f t="shared" si="21"/>
        <v>+0.05839   +0.05835</v>
      </c>
      <c r="E98" s="117" t="str">
        <f t="shared" si="20"/>
        <v xml:space="preserve">+0.05839 </v>
      </c>
      <c r="F98" s="125">
        <v>5.8389999999999997E-2</v>
      </c>
      <c r="G98" s="80">
        <f t="shared" si="25"/>
        <v>3.999999999999837E-5</v>
      </c>
      <c r="H98" s="81">
        <f t="shared" si="26"/>
        <v>6.8504880972766519E-4</v>
      </c>
      <c r="I98" s="75">
        <f t="shared" si="22"/>
        <v>1.9463333333333331E-4</v>
      </c>
      <c r="J98"/>
      <c r="K98" s="82">
        <f t="shared" si="27"/>
        <v>9.7316666666666662E-3</v>
      </c>
      <c r="L98" s="92">
        <f t="shared" si="24"/>
        <v>6.7148499999999986E-2</v>
      </c>
      <c r="M98" t="s">
        <v>184</v>
      </c>
      <c r="N98">
        <f>17+39</f>
        <v>56</v>
      </c>
      <c r="O98">
        <v>60</v>
      </c>
    </row>
    <row r="99" spans="1:15" x14ac:dyDescent="0.2">
      <c r="A99" t="s">
        <v>155</v>
      </c>
      <c r="B99" s="116" t="str">
        <f t="shared" si="19"/>
        <v>+0.06551</v>
      </c>
      <c r="C99" s="125">
        <v>6.5509999999999999E-2</v>
      </c>
      <c r="D99" s="116" t="str">
        <f t="shared" si="21"/>
        <v>+0.06525   +0.06551</v>
      </c>
      <c r="E99" s="117" t="str">
        <f t="shared" si="20"/>
        <v xml:space="preserve">+0.06525 </v>
      </c>
      <c r="F99" s="125">
        <v>6.5250000000000002E-2</v>
      </c>
      <c r="G99" s="80">
        <f t="shared" si="25"/>
        <v>2.5999999999999635E-4</v>
      </c>
      <c r="H99" s="81">
        <f t="shared" si="26"/>
        <v>3.9846743295018595E-3</v>
      </c>
      <c r="I99" s="75">
        <f t="shared" si="22"/>
        <v>2.1750000000000003E-4</v>
      </c>
      <c r="J99"/>
      <c r="K99" s="82">
        <f t="shared" si="27"/>
        <v>1.0875000000000001E-2</v>
      </c>
      <c r="L99" s="92">
        <f t="shared" si="24"/>
        <v>7.5037499999999993E-2</v>
      </c>
      <c r="M99" t="s">
        <v>185</v>
      </c>
      <c r="N99">
        <v>57</v>
      </c>
      <c r="O99">
        <v>61</v>
      </c>
    </row>
    <row r="100" spans="1:15" x14ac:dyDescent="0.2">
      <c r="A100" t="s">
        <v>156</v>
      </c>
      <c r="B100" s="116" t="str">
        <f t="shared" si="19"/>
        <v>+0.14478</v>
      </c>
      <c r="C100" s="125">
        <v>0.14477999999999999</v>
      </c>
      <c r="D100" s="116" t="str">
        <f t="shared" si="21"/>
        <v>+0.14532   +0.14478</v>
      </c>
      <c r="E100" s="117" t="str">
        <f t="shared" si="20"/>
        <v xml:space="preserve">+0.14532 </v>
      </c>
      <c r="F100" s="125">
        <v>0.14532</v>
      </c>
      <c r="G100" s="80">
        <f t="shared" si="25"/>
        <v>5.4000000000001269E-4</v>
      </c>
      <c r="H100" s="81">
        <f t="shared" si="26"/>
        <v>3.7159372419488901E-3</v>
      </c>
      <c r="I100" s="75">
        <f t="shared" si="22"/>
        <v>4.8439999999999996E-4</v>
      </c>
      <c r="J100"/>
      <c r="K100" s="82">
        <f t="shared" si="27"/>
        <v>2.4219999999999998E-2</v>
      </c>
      <c r="L100" s="92">
        <f t="shared" si="24"/>
        <v>0.16711799999999999</v>
      </c>
      <c r="M100" t="s">
        <v>186</v>
      </c>
      <c r="N100">
        <v>58</v>
      </c>
      <c r="O100">
        <v>62</v>
      </c>
    </row>
    <row r="101" spans="1:15" x14ac:dyDescent="0.2">
      <c r="A101" t="s">
        <v>157</v>
      </c>
      <c r="B101" s="116" t="str">
        <f t="shared" si="19"/>
        <v>-0.38228</v>
      </c>
      <c r="C101" s="125">
        <v>-0.38228000000000001</v>
      </c>
      <c r="D101" s="116" t="str">
        <f t="shared" si="21"/>
        <v>-0.38082   -0.38228</v>
      </c>
      <c r="E101" s="117" t="str">
        <f t="shared" si="20"/>
        <v xml:space="preserve">-0.38082 </v>
      </c>
      <c r="F101" s="125">
        <v>-0.38081999999999999</v>
      </c>
      <c r="G101" s="80">
        <f t="shared" si="25"/>
        <v>1.4600000000000168E-3</v>
      </c>
      <c r="H101" s="81">
        <f t="shared" si="26"/>
        <v>3.8338322567092508E-3</v>
      </c>
      <c r="I101" s="75">
        <f t="shared" si="22"/>
        <v>1.2694E-3</v>
      </c>
      <c r="J101"/>
      <c r="K101" s="82">
        <f t="shared" si="27"/>
        <v>6.3469999999999999E-2</v>
      </c>
      <c r="L101" s="92">
        <f t="shared" si="24"/>
        <v>-0.43794299999999997</v>
      </c>
      <c r="M101" t="s">
        <v>187</v>
      </c>
      <c r="N101">
        <v>59</v>
      </c>
      <c r="O101">
        <v>63</v>
      </c>
    </row>
    <row r="102" spans="1:15" x14ac:dyDescent="0.2">
      <c r="A102" t="s">
        <v>158</v>
      </c>
      <c r="B102" s="116" t="str">
        <f t="shared" si="19"/>
        <v>-0.04881</v>
      </c>
      <c r="C102" s="125">
        <v>-4.8809999999999999E-2</v>
      </c>
      <c r="D102" s="116" t="str">
        <f t="shared" si="21"/>
        <v>-0.04871   -0.04881</v>
      </c>
      <c r="E102" s="117" t="str">
        <f t="shared" si="20"/>
        <v xml:space="preserve">-0.04871 </v>
      </c>
      <c r="F102" s="125">
        <v>-4.8710000000000003E-2</v>
      </c>
      <c r="G102" s="80">
        <f t="shared" si="25"/>
        <v>9.9999999999995925E-5</v>
      </c>
      <c r="H102" s="81">
        <f t="shared" si="26"/>
        <v>2.052966536645369E-3</v>
      </c>
      <c r="I102" s="75">
        <f t="shared" si="22"/>
        <v>1.6236666666666667E-4</v>
      </c>
      <c r="J102"/>
      <c r="K102" s="82">
        <f t="shared" si="27"/>
        <v>8.1183333333333333E-3</v>
      </c>
      <c r="L102" s="92">
        <f t="shared" si="24"/>
        <v>-5.6016499999999997E-2</v>
      </c>
    </row>
    <row r="103" spans="1:15" x14ac:dyDescent="0.2">
      <c r="A103" t="s">
        <v>159</v>
      </c>
      <c r="B103" s="116" t="str">
        <f t="shared" si="19"/>
        <v>-0.04107</v>
      </c>
      <c r="C103" s="125">
        <v>-4.1070000000000002E-2</v>
      </c>
      <c r="D103" s="116" t="str">
        <f t="shared" si="21"/>
        <v>-0.04114   -0.04107</v>
      </c>
      <c r="E103" s="117" t="str">
        <f t="shared" si="20"/>
        <v xml:space="preserve">-0.04114 </v>
      </c>
      <c r="F103" s="125">
        <v>-4.1140000000000003E-2</v>
      </c>
      <c r="G103" s="80">
        <f t="shared" si="25"/>
        <v>7.0000000000000617E-5</v>
      </c>
      <c r="H103" s="81">
        <f t="shared" si="26"/>
        <v>1.7015070491006468E-3</v>
      </c>
      <c r="I103" s="75">
        <f t="shared" si="22"/>
        <v>1.3713333333333332E-4</v>
      </c>
      <c r="J103"/>
      <c r="K103" s="82">
        <f t="shared" si="27"/>
        <v>6.8566666666666663E-3</v>
      </c>
      <c r="L103" s="92">
        <f t="shared" si="24"/>
        <v>-4.7310999999999999E-2</v>
      </c>
    </row>
    <row r="104" spans="1:15" x14ac:dyDescent="0.2">
      <c r="A104" t="s">
        <v>160</v>
      </c>
      <c r="B104" s="116" t="str">
        <f t="shared" si="19"/>
        <v>-0.10896</v>
      </c>
      <c r="C104" s="125">
        <v>-0.10896</v>
      </c>
      <c r="D104" s="116" t="str">
        <f t="shared" si="21"/>
        <v>-0.10855   -0.10896</v>
      </c>
      <c r="E104" s="117" t="str">
        <f t="shared" si="20"/>
        <v xml:space="preserve">-0.10855 </v>
      </c>
      <c r="F104" s="125">
        <v>-0.10854999999999999</v>
      </c>
      <c r="G104" s="80">
        <f t="shared" si="25"/>
        <v>4.1000000000000758E-4</v>
      </c>
      <c r="H104" s="81">
        <f t="shared" si="26"/>
        <v>3.7770612620912723E-3</v>
      </c>
      <c r="I104" s="75">
        <f t="shared" si="22"/>
        <v>3.6183333333333326E-4</v>
      </c>
      <c r="J104"/>
      <c r="K104" s="82">
        <f t="shared" si="27"/>
        <v>1.8091666666666662E-2</v>
      </c>
      <c r="L104" s="92">
        <f t="shared" si="24"/>
        <v>-0.12483249999999999</v>
      </c>
    </row>
    <row r="105" spans="1:15" x14ac:dyDescent="0.2">
      <c r="A105" t="s">
        <v>161</v>
      </c>
      <c r="B105" s="116" t="str">
        <f t="shared" si="19"/>
        <v>+0.17659</v>
      </c>
      <c r="C105" s="125">
        <v>0.17659</v>
      </c>
      <c r="D105" s="116" t="str">
        <f t="shared" si="21"/>
        <v>+0.17621   +0.17659</v>
      </c>
      <c r="E105" s="117" t="str">
        <f t="shared" si="20"/>
        <v xml:space="preserve">+0.17621 </v>
      </c>
      <c r="F105" s="125">
        <v>0.17621000000000001</v>
      </c>
      <c r="G105" s="80">
        <f t="shared" si="25"/>
        <v>3.7999999999999146E-4</v>
      </c>
      <c r="H105" s="81">
        <f t="shared" si="26"/>
        <v>2.1565177912717293E-3</v>
      </c>
      <c r="I105" s="75">
        <f t="shared" si="22"/>
        <v>5.8736666666666672E-4</v>
      </c>
      <c r="J105"/>
      <c r="K105" s="82">
        <f t="shared" si="27"/>
        <v>2.9368333333333337E-2</v>
      </c>
      <c r="L105" s="92">
        <f t="shared" si="24"/>
        <v>0.2026415</v>
      </c>
    </row>
    <row r="106" spans="1:15" x14ac:dyDescent="0.2">
      <c r="A106" t="s">
        <v>162</v>
      </c>
      <c r="B106" s="116" t="str">
        <f t="shared" si="19"/>
        <v>+0.03649</v>
      </c>
      <c r="C106" s="125">
        <v>3.6490000000000002E-2</v>
      </c>
      <c r="D106" s="116" t="str">
        <f t="shared" si="21"/>
        <v>+0.03675   +0.03649</v>
      </c>
      <c r="E106" s="117" t="str">
        <f t="shared" si="20"/>
        <v xml:space="preserve">+0.03675 </v>
      </c>
      <c r="F106" s="125">
        <v>3.6749999999999998E-2</v>
      </c>
      <c r="G106" s="80">
        <f t="shared" si="25"/>
        <v>2.5999999999999635E-4</v>
      </c>
      <c r="H106" s="81">
        <f t="shared" si="26"/>
        <v>7.0748299319726904E-3</v>
      </c>
      <c r="I106" s="75">
        <f t="shared" si="22"/>
        <v>1.225E-4</v>
      </c>
      <c r="J106"/>
      <c r="K106" s="82">
        <f t="shared" si="27"/>
        <v>6.1250000000000002E-3</v>
      </c>
      <c r="L106" s="92">
        <f t="shared" si="24"/>
        <v>4.2262499999999995E-2</v>
      </c>
      <c r="M106" t="s">
        <v>188</v>
      </c>
      <c r="N106">
        <v>64</v>
      </c>
      <c r="O106">
        <v>67</v>
      </c>
    </row>
    <row r="107" spans="1:15" x14ac:dyDescent="0.2">
      <c r="A107" t="s">
        <v>163</v>
      </c>
      <c r="B107" s="116" t="str">
        <f t="shared" si="19"/>
        <v>+0.24572</v>
      </c>
      <c r="C107" s="125">
        <v>0.24571999999999999</v>
      </c>
      <c r="D107" s="116" t="str">
        <f t="shared" si="21"/>
        <v>+0.24404   +0.24572</v>
      </c>
      <c r="E107" s="117" t="str">
        <f t="shared" si="20"/>
        <v xml:space="preserve">+0.24404 </v>
      </c>
      <c r="F107" s="125">
        <v>0.24404000000000001</v>
      </c>
      <c r="G107" s="80">
        <f t="shared" si="25"/>
        <v>1.6799999999999871E-3</v>
      </c>
      <c r="H107" s="81">
        <f t="shared" si="26"/>
        <v>6.8841173578101421E-3</v>
      </c>
      <c r="I107" s="75">
        <f t="shared" si="22"/>
        <v>8.1346666666666663E-4</v>
      </c>
      <c r="J107"/>
      <c r="K107" s="82">
        <f t="shared" si="27"/>
        <v>4.0673333333333332E-2</v>
      </c>
      <c r="L107" s="92">
        <f t="shared" si="24"/>
        <v>0.28064600000000001</v>
      </c>
      <c r="M107" t="s">
        <v>189</v>
      </c>
      <c r="N107">
        <v>65</v>
      </c>
      <c r="O107">
        <v>68</v>
      </c>
    </row>
    <row r="108" spans="1:15" x14ac:dyDescent="0.2">
      <c r="A108" t="s">
        <v>164</v>
      </c>
      <c r="B108" s="116" t="str">
        <f t="shared" si="19"/>
        <v>-0.28467</v>
      </c>
      <c r="C108" s="125">
        <v>-0.28466999999999998</v>
      </c>
      <c r="D108" s="116" t="str">
        <f t="shared" si="21"/>
        <v>-0.28262   -0.28467</v>
      </c>
      <c r="E108" s="117" t="str">
        <f t="shared" si="20"/>
        <v xml:space="preserve">-0.28262 </v>
      </c>
      <c r="F108" s="125">
        <v>-0.28261999999999998</v>
      </c>
      <c r="G108" s="80">
        <f t="shared" si="25"/>
        <v>2.0499999999999963E-3</v>
      </c>
      <c r="H108" s="81">
        <f t="shared" si="26"/>
        <v>7.2535560116056769E-3</v>
      </c>
      <c r="I108" s="75">
        <f t="shared" si="22"/>
        <v>9.4206666666666662E-4</v>
      </c>
      <c r="J108"/>
      <c r="K108" s="82">
        <f t="shared" si="27"/>
        <v>4.710333333333333E-2</v>
      </c>
      <c r="L108" s="92">
        <f t="shared" si="24"/>
        <v>-0.32501299999999994</v>
      </c>
      <c r="M108" t="s">
        <v>190</v>
      </c>
      <c r="N108">
        <v>66</v>
      </c>
      <c r="O108">
        <v>69</v>
      </c>
    </row>
    <row r="109" spans="1:15" x14ac:dyDescent="0.2">
      <c r="A109" t="s">
        <v>165</v>
      </c>
      <c r="B109" s="116" t="str">
        <f t="shared" si="19"/>
        <v>+0.15410</v>
      </c>
      <c r="C109" s="125">
        <v>0.15409999999999999</v>
      </c>
      <c r="D109" s="116" t="str">
        <f t="shared" si="21"/>
        <v>+0.15464   +0.15410</v>
      </c>
      <c r="E109" s="117" t="str">
        <f t="shared" si="20"/>
        <v xml:space="preserve">+0.15464 </v>
      </c>
      <c r="F109" s="125">
        <v>0.15464</v>
      </c>
      <c r="G109" s="80">
        <f t="shared" si="25"/>
        <v>5.4000000000001269E-4</v>
      </c>
      <c r="H109" s="81">
        <f t="shared" si="26"/>
        <v>3.4919813760994098E-3</v>
      </c>
      <c r="I109" s="75">
        <f t="shared" si="22"/>
        <v>5.1546666666666666E-4</v>
      </c>
      <c r="J109"/>
      <c r="K109" s="82">
        <f t="shared" si="27"/>
        <v>2.5773333333333332E-2</v>
      </c>
      <c r="L109" s="92">
        <f t="shared" si="24"/>
        <v>0.17783599999999999</v>
      </c>
    </row>
    <row r="110" spans="1:15" x14ac:dyDescent="0.2">
      <c r="A110" t="s">
        <v>166</v>
      </c>
      <c r="B110" s="116" t="str">
        <f t="shared" si="19"/>
        <v>-0.11819</v>
      </c>
      <c r="C110" s="125">
        <v>-0.11819</v>
      </c>
      <c r="D110" s="116" t="str">
        <f t="shared" si="21"/>
        <v>-0.11781   -0.11819</v>
      </c>
      <c r="E110" s="117" t="str">
        <f t="shared" si="20"/>
        <v xml:space="preserve">-0.11781 </v>
      </c>
      <c r="F110" s="125">
        <v>-0.11781</v>
      </c>
      <c r="G110" s="80">
        <f t="shared" si="25"/>
        <v>3.8000000000000533E-4</v>
      </c>
      <c r="H110" s="81">
        <f t="shared" si="26"/>
        <v>3.2255326372973886E-3</v>
      </c>
      <c r="I110" s="75">
        <f t="shared" si="22"/>
        <v>3.927E-4</v>
      </c>
      <c r="J110"/>
      <c r="K110" s="82">
        <f t="shared" si="27"/>
        <v>1.9635E-2</v>
      </c>
      <c r="L110" s="92">
        <f t="shared" si="24"/>
        <v>-0.13548149999999998</v>
      </c>
    </row>
    <row r="111" spans="1:15" x14ac:dyDescent="0.2">
      <c r="A111" t="s">
        <v>167</v>
      </c>
      <c r="B111" s="116" t="str">
        <f t="shared" si="19"/>
        <v>-0.04339</v>
      </c>
      <c r="C111" s="125">
        <v>-4.3389999999999998E-2</v>
      </c>
      <c r="D111" s="116" t="str">
        <f t="shared" si="21"/>
        <v>-0.04378   -0.04339</v>
      </c>
      <c r="E111" s="117" t="str">
        <f t="shared" si="20"/>
        <v xml:space="preserve">-0.04378 </v>
      </c>
      <c r="F111" s="125">
        <v>-4.3779999999999999E-2</v>
      </c>
      <c r="G111" s="80">
        <f t="shared" si="25"/>
        <v>3.9000000000000146E-4</v>
      </c>
      <c r="H111" s="81">
        <f t="shared" si="26"/>
        <v>8.9081772498858253E-3</v>
      </c>
      <c r="I111" s="75">
        <f t="shared" si="22"/>
        <v>1.4593333333333332E-4</v>
      </c>
      <c r="J111"/>
      <c r="K111" s="82">
        <f t="shared" si="27"/>
        <v>7.2966666666666657E-3</v>
      </c>
      <c r="L111" s="92">
        <f t="shared" si="24"/>
        <v>-5.0346999999999996E-2</v>
      </c>
    </row>
    <row r="112" spans="1:15" x14ac:dyDescent="0.2">
      <c r="A112" t="s">
        <v>168</v>
      </c>
      <c r="B112" s="116" t="str">
        <f t="shared" si="19"/>
        <v>+0.03754</v>
      </c>
      <c r="C112" s="125">
        <v>3.7539999999999997E-2</v>
      </c>
      <c r="D112" s="116" t="str">
        <f t="shared" si="21"/>
        <v>+0.03784   +0.03754</v>
      </c>
      <c r="E112" s="117" t="str">
        <f t="shared" si="20"/>
        <v xml:space="preserve">+0.03784 </v>
      </c>
      <c r="F112" s="125">
        <v>3.7839999999999999E-2</v>
      </c>
      <c r="G112" s="80">
        <f t="shared" si="25"/>
        <v>3.0000000000000165E-4</v>
      </c>
      <c r="H112" s="81">
        <f t="shared" si="26"/>
        <v>7.928118393234717E-3</v>
      </c>
      <c r="I112" s="75">
        <f t="shared" si="22"/>
        <v>1.2613333333333333E-4</v>
      </c>
      <c r="J112"/>
      <c r="K112" s="82">
        <f t="shared" si="27"/>
        <v>6.3066666666666662E-3</v>
      </c>
      <c r="L112" s="92">
        <f t="shared" si="24"/>
        <v>4.3515999999999992E-2</v>
      </c>
      <c r="M112" t="s">
        <v>191</v>
      </c>
      <c r="N112">
        <v>70</v>
      </c>
      <c r="O112">
        <v>74</v>
      </c>
    </row>
    <row r="113" spans="1:15" x14ac:dyDescent="0.2">
      <c r="A113" t="s">
        <v>169</v>
      </c>
      <c r="B113" s="116" t="str">
        <f t="shared" si="19"/>
        <v>+0.07718</v>
      </c>
      <c r="C113" s="125">
        <v>7.7179999999999999E-2</v>
      </c>
      <c r="D113" s="116" t="str">
        <f t="shared" si="21"/>
        <v>+0.07692   +0.07718</v>
      </c>
      <c r="E113" s="117" t="str">
        <f t="shared" si="20"/>
        <v xml:space="preserve">+0.07692 </v>
      </c>
      <c r="F113" s="125">
        <v>7.6920000000000002E-2</v>
      </c>
      <c r="G113" s="80">
        <f t="shared" si="25"/>
        <v>2.5999999999999635E-4</v>
      </c>
      <c r="H113" s="81">
        <f t="shared" si="26"/>
        <v>3.3801352054081686E-3</v>
      </c>
      <c r="I113" s="75">
        <f t="shared" si="22"/>
        <v>2.564E-4</v>
      </c>
      <c r="J113"/>
      <c r="K113" s="82">
        <f t="shared" si="27"/>
        <v>1.282E-2</v>
      </c>
      <c r="L113" s="92">
        <f t="shared" si="24"/>
        <v>8.8457999999999995E-2</v>
      </c>
      <c r="M113" t="s">
        <v>192</v>
      </c>
      <c r="N113">
        <v>71</v>
      </c>
      <c r="O113">
        <v>75</v>
      </c>
    </row>
    <row r="114" spans="1:15" x14ac:dyDescent="0.2">
      <c r="A114" t="s">
        <v>170</v>
      </c>
      <c r="B114" s="116" t="str">
        <f t="shared" si="19"/>
        <v>-0.15183</v>
      </c>
      <c r="C114" s="125">
        <v>-0.15182999999999999</v>
      </c>
      <c r="D114" s="116" t="str">
        <f t="shared" si="21"/>
        <v>-0.15142   -0.15183</v>
      </c>
      <c r="E114" s="117" t="str">
        <f t="shared" si="20"/>
        <v xml:space="preserve">-0.15142 </v>
      </c>
      <c r="F114" s="125">
        <v>-0.15142</v>
      </c>
      <c r="G114" s="80">
        <f t="shared" si="25"/>
        <v>4.099999999999937E-4</v>
      </c>
      <c r="H114" s="81">
        <f t="shared" si="26"/>
        <v>2.7077004358736869E-3</v>
      </c>
      <c r="I114" s="75">
        <f t="shared" si="22"/>
        <v>5.0473333333333331E-4</v>
      </c>
      <c r="J114"/>
      <c r="K114" s="82">
        <f t="shared" si="27"/>
        <v>2.5236666666666664E-2</v>
      </c>
      <c r="L114" s="92">
        <f t="shared" si="24"/>
        <v>-0.17413299999999998</v>
      </c>
      <c r="M114" t="s">
        <v>193</v>
      </c>
      <c r="N114">
        <v>72</v>
      </c>
      <c r="O114">
        <v>76</v>
      </c>
    </row>
    <row r="115" spans="1:15" x14ac:dyDescent="0.2">
      <c r="A115" t="s">
        <v>171</v>
      </c>
      <c r="B115" s="116" t="str">
        <f t="shared" si="19"/>
        <v>-0.24351</v>
      </c>
      <c r="C115" s="125">
        <v>-0.24351</v>
      </c>
      <c r="D115" s="116" t="str">
        <f t="shared" si="21"/>
        <v>-0.24406   -0.24351</v>
      </c>
      <c r="E115" s="117" t="str">
        <f t="shared" si="20"/>
        <v xml:space="preserve">-0.24406 </v>
      </c>
      <c r="F115" s="125">
        <v>-0.24406</v>
      </c>
      <c r="G115" s="80">
        <f t="shared" si="25"/>
        <v>5.4999999999999494E-4</v>
      </c>
      <c r="H115" s="81">
        <f t="shared" si="26"/>
        <v>2.2535442104400349E-3</v>
      </c>
      <c r="I115" s="75">
        <f t="shared" si="22"/>
        <v>8.1353333333333334E-4</v>
      </c>
      <c r="J115"/>
      <c r="K115" s="82">
        <f t="shared" si="27"/>
        <v>4.0676666666666667E-2</v>
      </c>
      <c r="L115" s="92">
        <f t="shared" si="24"/>
        <v>-0.280669</v>
      </c>
      <c r="M115" t="s">
        <v>194</v>
      </c>
      <c r="N115">
        <v>73</v>
      </c>
      <c r="O115">
        <v>77</v>
      </c>
    </row>
    <row r="116" spans="1:15" x14ac:dyDescent="0.2">
      <c r="A116" t="s">
        <v>172</v>
      </c>
      <c r="B116" s="116" t="str">
        <f t="shared" si="19"/>
        <v>-0.05172</v>
      </c>
      <c r="C116" s="125">
        <v>-5.1720000000000002E-2</v>
      </c>
      <c r="D116" s="116" t="str">
        <f t="shared" si="21"/>
        <v>-0.05192   -0.05172</v>
      </c>
      <c r="E116" s="117" t="str">
        <f t="shared" si="20"/>
        <v xml:space="preserve">-0.05192 </v>
      </c>
      <c r="F116" s="125">
        <v>-5.1920000000000001E-2</v>
      </c>
      <c r="G116" s="80">
        <f t="shared" si="25"/>
        <v>1.9999999999999879E-4</v>
      </c>
      <c r="H116" s="81">
        <f t="shared" si="26"/>
        <v>3.8520801232665406E-3</v>
      </c>
      <c r="I116" s="75">
        <f t="shared" si="22"/>
        <v>1.7306666666666668E-4</v>
      </c>
      <c r="J116"/>
      <c r="K116" s="82">
        <f t="shared" si="27"/>
        <v>8.6533333333333341E-3</v>
      </c>
      <c r="L116" s="92">
        <f t="shared" si="24"/>
        <v>-5.9707999999999997E-2</v>
      </c>
    </row>
    <row r="117" spans="1:15" x14ac:dyDescent="0.2">
      <c r="A117" t="s">
        <v>173</v>
      </c>
      <c r="B117" s="116" t="str">
        <f t="shared" si="19"/>
        <v>-0.05482</v>
      </c>
      <c r="C117" s="125">
        <v>-5.4820000000000001E-2</v>
      </c>
      <c r="D117" s="116" t="str">
        <f t="shared" si="21"/>
        <v>-0.05477   -0.05482</v>
      </c>
      <c r="E117" s="117" t="str">
        <f t="shared" si="20"/>
        <v xml:space="preserve">-0.05477 </v>
      </c>
      <c r="F117" s="125">
        <v>-5.4769999999999999E-2</v>
      </c>
      <c r="G117" s="80">
        <f t="shared" si="25"/>
        <v>5.0000000000001432E-5</v>
      </c>
      <c r="H117" s="81">
        <f t="shared" si="26"/>
        <v>9.1290852656566426E-4</v>
      </c>
      <c r="I117" s="75">
        <f t="shared" si="22"/>
        <v>1.8256666666666667E-4</v>
      </c>
      <c r="J117"/>
      <c r="K117" s="82">
        <f t="shared" si="27"/>
        <v>9.1283333333333338E-3</v>
      </c>
      <c r="L117" s="92">
        <f t="shared" si="24"/>
        <v>-6.29855E-2</v>
      </c>
    </row>
    <row r="118" spans="1:15" x14ac:dyDescent="0.2">
      <c r="A118" t="s">
        <v>174</v>
      </c>
      <c r="B118" s="116" t="str">
        <f t="shared" si="19"/>
        <v>+0.02393</v>
      </c>
      <c r="C118" s="125">
        <v>2.393E-2</v>
      </c>
      <c r="D118" s="116" t="str">
        <f t="shared" si="21"/>
        <v>+0.02391   +0.02393</v>
      </c>
      <c r="E118" s="117" t="str">
        <f t="shared" si="20"/>
        <v xml:space="preserve">+0.02391 </v>
      </c>
      <c r="F118" s="125">
        <v>2.3910000000000001E-2</v>
      </c>
      <c r="G118" s="80">
        <f t="shared" si="25"/>
        <v>1.9999999999999185E-5</v>
      </c>
      <c r="H118" s="81">
        <f t="shared" si="26"/>
        <v>8.3647009619402699E-4</v>
      </c>
      <c r="I118" s="75">
        <f t="shared" si="22"/>
        <v>7.9699999999999999E-5</v>
      </c>
      <c r="J118"/>
      <c r="K118" s="82">
        <f t="shared" si="27"/>
        <v>3.9849999999999998E-3</v>
      </c>
      <c r="L118" s="92">
        <f t="shared" si="24"/>
        <v>2.74965E-2</v>
      </c>
    </row>
    <row r="119" spans="1:15" x14ac:dyDescent="0.2">
      <c r="A119" t="s">
        <v>175</v>
      </c>
      <c r="B119" s="116" t="str">
        <f t="shared" si="19"/>
        <v>+0.11788</v>
      </c>
      <c r="C119" s="125">
        <v>0.11788</v>
      </c>
      <c r="D119" s="116" t="str">
        <f t="shared" si="21"/>
        <v>+0.11777   +0.11788</v>
      </c>
      <c r="E119" s="117" t="str">
        <f t="shared" si="20"/>
        <v xml:space="preserve">+0.11777 </v>
      </c>
      <c r="F119" s="125">
        <v>0.11777</v>
      </c>
      <c r="G119" s="80">
        <f t="shared" si="25"/>
        <v>1.0999999999999899E-4</v>
      </c>
      <c r="H119" s="81">
        <f t="shared" si="26"/>
        <v>9.3402394497748989E-4</v>
      </c>
      <c r="I119" s="75">
        <f t="shared" si="22"/>
        <v>3.9256666666666665E-4</v>
      </c>
      <c r="J119"/>
      <c r="K119" s="82">
        <f t="shared" si="27"/>
        <v>1.9628333333333331E-2</v>
      </c>
      <c r="L119" s="92">
        <f t="shared" si="24"/>
        <v>0.13543549999999999</v>
      </c>
    </row>
  </sheetData>
  <mergeCells count="2">
    <mergeCell ref="B1:C1"/>
    <mergeCell ref="D1:F1"/>
  </mergeCells>
  <phoneticPr fontId="3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I22" sqref="I22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970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>
        <f ca="1">STDEV(L5:L43)</f>
        <v>5.3816128367708783E-3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>
        <f ca="1">AVERAGE(L5:L43)</f>
        <v>8.8124236318586867E-3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3.7806944937121417E-3</v>
      </c>
      <c r="G5" s="185">
        <v>-0.30710417405682122</v>
      </c>
      <c r="H5" s="186">
        <f ca="1">RAND()</f>
        <v>0.83109943044818901</v>
      </c>
      <c r="I5" s="188">
        <f t="shared" ref="I5:I43" ca="1" si="0">G5*($I$2+H5*($I$3-$I$2))</f>
        <v>-0.31117145474156022</v>
      </c>
      <c r="J5" s="181">
        <f ca="1">(I5-G5)</f>
        <v>-4.0672806847389942E-3</v>
      </c>
      <c r="K5" s="182">
        <f ca="1">ABS(I5-G5)</f>
        <v>4.0672806847389942E-3</v>
      </c>
      <c r="L5" s="195">
        <f t="shared" ref="L5:L43" ca="1" si="1">K5/ABS(G5)</f>
        <v>1.3243977217927539E-2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2.116569289406939E-3</v>
      </c>
      <c r="G6" s="154">
        <v>-5.7485393411040864E-2</v>
      </c>
      <c r="H6" s="174">
        <f t="shared" ref="H6:H43" ca="1" si="3">RAND()</f>
        <v>0.80361784272263992</v>
      </c>
      <c r="I6" s="189">
        <f t="shared" ca="1" si="0"/>
        <v>-5.8183537056461766E-2</v>
      </c>
      <c r="J6" s="183">
        <f t="shared" ref="J6:J43" ca="1" si="4">(I6-G6)</f>
        <v>-6.9814364542090251E-4</v>
      </c>
      <c r="K6" s="153">
        <f t="shared" ref="K6:K43" ca="1" si="5">ABS(I6-G6)</f>
        <v>6.9814364542090251E-4</v>
      </c>
      <c r="L6" s="196">
        <f t="shared" ca="1" si="1"/>
        <v>1.2144713708905651E-2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1.7857700269673282E-3</v>
      </c>
      <c r="G7" s="154">
        <v>7.8655040450992253E-3</v>
      </c>
      <c r="H7" s="174">
        <f t="shared" ca="1" si="3"/>
        <v>0.62229282133198671</v>
      </c>
      <c r="I7" s="189">
        <f t="shared" ca="1" si="0"/>
        <v>7.9039798323341584E-3</v>
      </c>
      <c r="J7" s="183">
        <f t="shared" ca="1" si="4"/>
        <v>3.8475787234933112E-5</v>
      </c>
      <c r="K7" s="153">
        <f t="shared" ca="1" si="5"/>
        <v>3.8475787234933112E-5</v>
      </c>
      <c r="L7" s="196">
        <f t="shared" ca="1" si="1"/>
        <v>4.8917128532794153E-3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1.7812165969864858E-3</v>
      </c>
      <c r="G8" s="154">
        <v>7.182489547972867E-3</v>
      </c>
      <c r="H8" s="174">
        <f t="shared" ca="1" si="3"/>
        <v>0.91706003571111672</v>
      </c>
      <c r="I8" s="189">
        <f t="shared" ca="1" si="0"/>
        <v>7.3023107218677576E-3</v>
      </c>
      <c r="J8" s="183">
        <f t="shared" ca="1" si="4"/>
        <v>1.1982117389489066E-4</v>
      </c>
      <c r="K8" s="153">
        <f t="shared" ca="1" si="5"/>
        <v>1.1982117389489066E-4</v>
      </c>
      <c r="L8" s="196">
        <f t="shared" ca="1" si="1"/>
        <v>1.6682401428444557E-2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1.7593039676417784E-3</v>
      </c>
      <c r="G9" s="154">
        <v>3.8955951462667374E-3</v>
      </c>
      <c r="H9" s="174">
        <f t="shared" ca="1" si="3"/>
        <v>0.56767233932652217</v>
      </c>
      <c r="I9" s="189">
        <f t="shared" ca="1" si="0"/>
        <v>3.9061401077314143E-3</v>
      </c>
      <c r="J9" s="183">
        <f t="shared" ca="1" si="4"/>
        <v>1.0544961464676889E-5</v>
      </c>
      <c r="K9" s="153">
        <f t="shared" ca="1" si="5"/>
        <v>1.0544961464676889E-5</v>
      </c>
      <c r="L9" s="196">
        <f t="shared" ca="1" si="1"/>
        <v>2.7068935730609569E-3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2.0230546630822487E-3</v>
      </c>
      <c r="G10" s="154">
        <v>-4.345819946233731E-2</v>
      </c>
      <c r="H10" s="174">
        <f t="shared" ca="1" si="3"/>
        <v>0.57262160290837316</v>
      </c>
      <c r="I10" s="189">
        <f t="shared" ca="1" si="0"/>
        <v>-4.3584439626515981E-2</v>
      </c>
      <c r="J10" s="183">
        <f t="shared" ca="1" si="4"/>
        <v>-1.2624016417867034E-4</v>
      </c>
      <c r="K10" s="153">
        <f t="shared" ca="1" si="5"/>
        <v>1.2624016417867034E-4</v>
      </c>
      <c r="L10" s="196">
        <f t="shared" ca="1" si="1"/>
        <v>2.9048641163349469E-3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1.7491282866044023E-3</v>
      </c>
      <c r="G11" s="154">
        <v>2.3692429906603252E-3</v>
      </c>
      <c r="H11" s="174">
        <f t="shared" ca="1" si="3"/>
        <v>0.15843831626097959</v>
      </c>
      <c r="I11" s="189">
        <f t="shared" ca="1" si="0"/>
        <v>2.3368732856572528E-3</v>
      </c>
      <c r="J11" s="183">
        <f t="shared" ca="1" si="4"/>
        <v>-3.2369705003072388E-5</v>
      </c>
      <c r="K11" s="153">
        <f t="shared" ca="1" si="5"/>
        <v>3.2369705003072388E-5</v>
      </c>
      <c r="L11" s="196">
        <f t="shared" ca="1" si="1"/>
        <v>1.3662467349560763E-2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1.7454786876341276E-3</v>
      </c>
      <c r="G12" s="154">
        <v>1.8218031451191496E-3</v>
      </c>
      <c r="H12" s="174">
        <f t="shared" ca="1" si="3"/>
        <v>0.72840679193337521</v>
      </c>
      <c r="I12" s="189">
        <f t="shared" ca="1" si="0"/>
        <v>1.8384476335955818E-3</v>
      </c>
      <c r="J12" s="183">
        <f t="shared" ca="1" si="4"/>
        <v>1.6644488476432167E-5</v>
      </c>
      <c r="K12" s="153">
        <f t="shared" ca="1" si="5"/>
        <v>1.6644488476432167E-5</v>
      </c>
      <c r="L12" s="196">
        <f t="shared" ca="1" si="1"/>
        <v>9.1362716773351407E-3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1.7469560525321785E-3</v>
      </c>
      <c r="G13" s="154">
        <v>2.0434078798268196E-3</v>
      </c>
      <c r="H13" s="174">
        <f t="shared" ca="1" si="3"/>
        <v>0.98140276520005432</v>
      </c>
      <c r="I13" s="189">
        <f t="shared" ca="1" si="0"/>
        <v>2.0827559679780284E-3</v>
      </c>
      <c r="J13" s="183">
        <f t="shared" ca="1" si="4"/>
        <v>3.9348088151208802E-5</v>
      </c>
      <c r="K13" s="153">
        <f t="shared" ca="1" si="5"/>
        <v>3.9348088151208802E-5</v>
      </c>
      <c r="L13" s="196">
        <f t="shared" ca="1" si="1"/>
        <v>1.9256110608002346E-2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1.7353333338772506E-3</v>
      </c>
      <c r="G14" s="154">
        <v>3.000000815875821E-4</v>
      </c>
      <c r="H14" s="174">
        <f t="shared" ca="1" si="3"/>
        <v>0.38294196775224076</v>
      </c>
      <c r="I14" s="189">
        <f t="shared" ca="1" si="0"/>
        <v>2.9859538481858972E-4</v>
      </c>
      <c r="J14" s="183">
        <f t="shared" ca="1" si="4"/>
        <v>-1.4046967689923724E-6</v>
      </c>
      <c r="K14" s="153">
        <f t="shared" ca="1" si="5"/>
        <v>1.4046967689923724E-6</v>
      </c>
      <c r="L14" s="196">
        <f t="shared" ca="1" si="1"/>
        <v>4.6823212899103324E-3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1.7353333338772506E-3</v>
      </c>
      <c r="G15" s="154">
        <v>-3.000000815875821E-4</v>
      </c>
      <c r="H15" s="174">
        <f t="shared" ca="1" si="3"/>
        <v>0.30453280118196413</v>
      </c>
      <c r="I15" s="189">
        <f t="shared" ca="1" si="0"/>
        <v>-2.9765447456385784E-4</v>
      </c>
      <c r="J15" s="183">
        <f t="shared" ca="1" si="4"/>
        <v>2.3456070237242604E-6</v>
      </c>
      <c r="K15" s="153">
        <f t="shared" ca="1" si="5"/>
        <v>2.3456070237242604E-6</v>
      </c>
      <c r="L15" s="196">
        <f t="shared" ca="1" si="1"/>
        <v>7.8186879527213839E-3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1.7617124415837077E-3</v>
      </c>
      <c r="G16" s="154">
        <v>4.2568662375561672E-3</v>
      </c>
      <c r="H16" s="174">
        <f t="shared" ca="1" si="3"/>
        <v>0.8937021016527853</v>
      </c>
      <c r="I16" s="189">
        <f t="shared" ca="1" si="0"/>
        <v>4.3239037249233935E-3</v>
      </c>
      <c r="J16" s="183">
        <f t="shared" ca="1" si="4"/>
        <v>6.7037487367226263E-5</v>
      </c>
      <c r="K16" s="153">
        <f t="shared" ca="1" si="5"/>
        <v>6.7037487367226263E-5</v>
      </c>
      <c r="L16" s="196">
        <f t="shared" ca="1" si="1"/>
        <v>1.5748084066111494E-2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1.7461189451489214E-3</v>
      </c>
      <c r="G17" s="154">
        <v>1.9178417723382246E-3</v>
      </c>
      <c r="H17" s="174">
        <f t="shared" ca="1" si="3"/>
        <v>0.82316778376534305</v>
      </c>
      <c r="I17" s="189">
        <f t="shared" ca="1" si="0"/>
        <v>1.9426331593453902E-3</v>
      </c>
      <c r="J17" s="183">
        <f t="shared" ca="1" si="4"/>
        <v>2.47913870071656E-5</v>
      </c>
      <c r="K17" s="153">
        <f t="shared" ca="1" si="5"/>
        <v>2.47913870071656E-5</v>
      </c>
      <c r="L17" s="196">
        <f t="shared" ca="1" si="1"/>
        <v>1.2926711350613688E-2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1.7439193178875351E-3</v>
      </c>
      <c r="G18" s="154">
        <v>1.5878976831302793E-3</v>
      </c>
      <c r="H18" s="174">
        <f t="shared" ca="1" si="3"/>
        <v>0.5228120808367942</v>
      </c>
      <c r="I18" s="189">
        <f t="shared" ca="1" si="0"/>
        <v>1.5893466131426043E-3</v>
      </c>
      <c r="J18" s="183">
        <f t="shared" ca="1" si="4"/>
        <v>1.4489300123249945E-6</v>
      </c>
      <c r="K18" s="153">
        <f t="shared" ca="1" si="5"/>
        <v>1.4489300123249945E-6</v>
      </c>
      <c r="L18" s="196">
        <f t="shared" ca="1" si="1"/>
        <v>9.124832334717355E-4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1.7553348477538546E-3</v>
      </c>
      <c r="G19" s="154">
        <v>-3.3002271630782065E-3</v>
      </c>
      <c r="H19" s="174">
        <f t="shared" ca="1" si="3"/>
        <v>0.61416183807814695</v>
      </c>
      <c r="I19" s="189">
        <f t="shared" ca="1" si="0"/>
        <v>-3.3152975630387038E-3</v>
      </c>
      <c r="J19" s="183">
        <f t="shared" ca="1" si="4"/>
        <v>-1.5070399960497288E-5</v>
      </c>
      <c r="K19" s="153">
        <f t="shared" ca="1" si="5"/>
        <v>1.5070399960497288E-5</v>
      </c>
      <c r="L19" s="196">
        <f t="shared" ca="1" si="1"/>
        <v>4.5664735231258262E-3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1.7453298084384519E-3</v>
      </c>
      <c r="G20" s="154">
        <v>-1.7994712657677919E-3</v>
      </c>
      <c r="H20" s="174">
        <f t="shared" ca="1" si="3"/>
        <v>0.88337808376784022</v>
      </c>
      <c r="I20" s="189">
        <f t="shared" ca="1" si="0"/>
        <v>-1.8270663795944056E-3</v>
      </c>
      <c r="J20" s="183">
        <f t="shared" ca="1" si="4"/>
        <v>-2.7595113826613766E-5</v>
      </c>
      <c r="K20" s="153">
        <f t="shared" ca="1" si="5"/>
        <v>2.7595113826613766E-5</v>
      </c>
      <c r="L20" s="196">
        <f t="shared" ca="1" si="1"/>
        <v>1.5335123350713568E-2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1.7580225247440515E-3</v>
      </c>
      <c r="G21" s="154">
        <v>-3.7033787116077157E-3</v>
      </c>
      <c r="H21" s="174">
        <f t="shared" ca="1" si="3"/>
        <v>0.22366998451978271</v>
      </c>
      <c r="I21" s="189">
        <f t="shared" ca="1" si="0"/>
        <v>-3.662444523739409E-3</v>
      </c>
      <c r="J21" s="183">
        <f t="shared" ca="1" si="4"/>
        <v>4.0934187868306698E-5</v>
      </c>
      <c r="K21" s="153">
        <f t="shared" ca="1" si="5"/>
        <v>4.0934187868306698E-5</v>
      </c>
      <c r="L21" s="196">
        <f t="shared" ca="1" si="1"/>
        <v>1.1053200619208694E-2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1.7573324110078052E-3</v>
      </c>
      <c r="G22" s="154">
        <v>-3.599861651170766E-3</v>
      </c>
      <c r="H22" s="174">
        <f t="shared" ca="1" si="3"/>
        <v>0.23096167215319996</v>
      </c>
      <c r="I22" s="189">
        <f t="shared" ca="1" si="0"/>
        <v>-3.5611216208063338E-3</v>
      </c>
      <c r="J22" s="183">
        <f t="shared" ca="1" si="4"/>
        <v>3.8740030364432104E-5</v>
      </c>
      <c r="K22" s="153">
        <f t="shared" ca="1" si="5"/>
        <v>3.8740030364432104E-5</v>
      </c>
      <c r="L22" s="196">
        <f t="shared" ca="1" si="1"/>
        <v>1.0761533113871992E-2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1.7514964114439112E-3</v>
      </c>
      <c r="G23" s="154">
        <v>-2.7244617165866902E-3</v>
      </c>
      <c r="H23" s="174">
        <f t="shared" ca="1" si="3"/>
        <v>0.86433296759179912</v>
      </c>
      <c r="I23" s="189">
        <f t="shared" ca="1" si="0"/>
        <v>-2.7641661654784614E-3</v>
      </c>
      <c r="J23" s="183">
        <f t="shared" ca="1" si="4"/>
        <v>-3.9704448891771191E-5</v>
      </c>
      <c r="K23" s="153">
        <f t="shared" ca="1" si="5"/>
        <v>3.9704448891771191E-5</v>
      </c>
      <c r="L23" s="196">
        <f t="shared" ca="1" si="1"/>
        <v>1.457331870367202E-2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0.26803187110226745</v>
      </c>
      <c r="I24" s="189">
        <f t="shared" ca="1" si="0"/>
        <v>1.0501645513347362</v>
      </c>
      <c r="J24" s="183">
        <f t="shared" ca="1" si="4"/>
        <v>-9.8354486652638684E-3</v>
      </c>
      <c r="K24" s="153">
        <f t="shared" ca="1" si="5"/>
        <v>9.8354486652638684E-3</v>
      </c>
      <c r="L24" s="196">
        <f t="shared" ca="1" si="1"/>
        <v>9.2787251559093096E-3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4.0304796936873914E-3</v>
      </c>
      <c r="G25" s="154">
        <v>0.3445719540531087</v>
      </c>
      <c r="H25" s="174">
        <f t="shared" ca="1" si="3"/>
        <v>0.93181995502836168</v>
      </c>
      <c r="I25" s="189">
        <f t="shared" ca="1" si="0"/>
        <v>0.35052367588123862</v>
      </c>
      <c r="J25" s="183">
        <f t="shared" ca="1" si="4"/>
        <v>5.9517218281299189E-3</v>
      </c>
      <c r="K25" s="153">
        <f t="shared" ca="1" si="5"/>
        <v>5.9517218281299189E-3</v>
      </c>
      <c r="L25" s="196">
        <f t="shared" ca="1" si="1"/>
        <v>1.7272798201134452E-2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2.3902560555349533E-3</v>
      </c>
      <c r="G26" s="154">
        <v>9.8538408330242966E-2</v>
      </c>
      <c r="H26" s="174">
        <f t="shared" ca="1" si="3"/>
        <v>0.54037937479619957</v>
      </c>
      <c r="I26" s="189">
        <f t="shared" ca="1" si="0"/>
        <v>9.869756510311449E-2</v>
      </c>
      <c r="J26" s="183">
        <f t="shared" ca="1" si="4"/>
        <v>1.591567728715243E-4</v>
      </c>
      <c r="K26" s="153">
        <f t="shared" ca="1" si="5"/>
        <v>1.591567728715243E-4</v>
      </c>
      <c r="L26" s="196">
        <f t="shared" ca="1" si="1"/>
        <v>1.6151749918480935E-3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2.7939105914224775E-3</v>
      </c>
      <c r="G27" s="154">
        <v>0.15908658871337167</v>
      </c>
      <c r="H27" s="174">
        <f t="shared" ca="1" si="3"/>
        <v>0.34301655710626999</v>
      </c>
      <c r="I27" s="189">
        <f t="shared" ca="1" si="0"/>
        <v>0.15808763029679393</v>
      </c>
      <c r="J27" s="183">
        <f t="shared" ca="1" si="4"/>
        <v>-9.9895841657773876E-4</v>
      </c>
      <c r="K27" s="153">
        <f t="shared" ca="1" si="5"/>
        <v>9.9895841657773876E-4</v>
      </c>
      <c r="L27" s="196">
        <f t="shared" ca="1" si="1"/>
        <v>6.2793377157490931E-3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2.162741493720127E-3</v>
      </c>
      <c r="G28" s="154">
        <v>-6.4411224058019023E-2</v>
      </c>
      <c r="H28" s="174">
        <f t="shared" ca="1" si="3"/>
        <v>0.74705275267961579</v>
      </c>
      <c r="I28" s="189">
        <f t="shared" ca="1" si="0"/>
        <v>-6.5047742866298913E-2</v>
      </c>
      <c r="J28" s="183">
        <f t="shared" ca="1" si="4"/>
        <v>-6.3651880827989005E-4</v>
      </c>
      <c r="K28" s="153">
        <f t="shared" ca="1" si="5"/>
        <v>6.3651880827989005E-4</v>
      </c>
      <c r="L28" s="196">
        <f t="shared" ca="1" si="1"/>
        <v>9.8821101071847311E-3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1.748231635431036E-3</v>
      </c>
      <c r="G29" s="154">
        <v>2.2347453146553953E-3</v>
      </c>
      <c r="H29" s="174">
        <f t="shared" ca="1" si="3"/>
        <v>0.58671022093346958</v>
      </c>
      <c r="I29" s="189">
        <f t="shared" ca="1" si="0"/>
        <v>2.2424963250539478E-3</v>
      </c>
      <c r="J29" s="183">
        <f t="shared" ca="1" si="4"/>
        <v>7.7510103985525304E-6</v>
      </c>
      <c r="K29" s="153">
        <f t="shared" ca="1" si="5"/>
        <v>7.7510103985525304E-6</v>
      </c>
      <c r="L29" s="196">
        <f t="shared" ca="1" si="1"/>
        <v>3.4684088373389253E-3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2.0978107104129935E-3</v>
      </c>
      <c r="G30" s="154">
        <v>-5.4671606561949027E-2</v>
      </c>
      <c r="H30" s="174">
        <f t="shared" ca="1" si="3"/>
        <v>0.44378071127087992</v>
      </c>
      <c r="I30" s="189">
        <f t="shared" ca="1" si="0"/>
        <v>-5.4548662608565383E-2</v>
      </c>
      <c r="J30" s="183">
        <f t="shared" ca="1" si="4"/>
        <v>1.2294395338364322E-4</v>
      </c>
      <c r="K30" s="153">
        <f t="shared" ca="1" si="5"/>
        <v>1.2294395338364322E-4</v>
      </c>
      <c r="L30" s="196">
        <f t="shared" ca="1" si="1"/>
        <v>2.2487715491648123E-3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1.8893006336061205E-3</v>
      </c>
      <c r="G31" s="154">
        <v>2.3395095040918079E-2</v>
      </c>
      <c r="H31" s="174">
        <f t="shared" ca="1" si="3"/>
        <v>0.5225810989085522</v>
      </c>
      <c r="I31" s="189">
        <f t="shared" ca="1" si="0"/>
        <v>2.3416226519121838E-2</v>
      </c>
      <c r="J31" s="183">
        <f t="shared" ca="1" si="4"/>
        <v>2.1131478203758464E-5</v>
      </c>
      <c r="K31" s="153">
        <f t="shared" ca="1" si="5"/>
        <v>2.1131478203758464E-5</v>
      </c>
      <c r="L31" s="196">
        <f t="shared" ca="1" si="1"/>
        <v>9.0324395634210747E-4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1.8916808192886872E-3</v>
      </c>
      <c r="G32" s="154">
        <v>2.3752122893303085E-2</v>
      </c>
      <c r="H32" s="174">
        <f t="shared" ca="1" si="3"/>
        <v>0.47282378560605676</v>
      </c>
      <c r="I32" s="189">
        <f t="shared" ca="1" si="0"/>
        <v>2.3726303181940699E-2</v>
      </c>
      <c r="J32" s="183">
        <f t="shared" ca="1" si="4"/>
        <v>-2.5819711362385506E-5</v>
      </c>
      <c r="K32" s="153">
        <f t="shared" ca="1" si="5"/>
        <v>2.5819711362385506E-5</v>
      </c>
      <c r="L32" s="196">
        <f t="shared" ca="1" si="1"/>
        <v>1.0870485757576379E-3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2.1453720245160996E-3</v>
      </c>
      <c r="G33" s="154">
        <v>6.180580367741495E-2</v>
      </c>
      <c r="H33" s="174">
        <f t="shared" ca="1" si="3"/>
        <v>9.6037959752614643E-2</v>
      </c>
      <c r="I33" s="189">
        <f t="shared" ca="1" si="0"/>
        <v>6.0807115735308635E-2</v>
      </c>
      <c r="J33" s="183">
        <f t="shared" ca="1" si="4"/>
        <v>-9.9868794210631467E-4</v>
      </c>
      <c r="K33" s="153">
        <f t="shared" ca="1" si="5"/>
        <v>9.9868794210631467E-4</v>
      </c>
      <c r="L33" s="196">
        <f t="shared" ca="1" si="1"/>
        <v>1.6158481609895397E-2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2.4292878600511037E-3</v>
      </c>
      <c r="G34" s="154">
        <v>-0.10439317900766554</v>
      </c>
      <c r="H34" s="174">
        <f t="shared" ca="1" si="3"/>
        <v>0.23704698665057045</v>
      </c>
      <c r="I34" s="189">
        <f t="shared" ca="1" si="0"/>
        <v>-0.10329515896793785</v>
      </c>
      <c r="J34" s="183">
        <f t="shared" ca="1" si="4"/>
        <v>1.0980200397276846E-3</v>
      </c>
      <c r="K34" s="153">
        <f t="shared" ca="1" si="5"/>
        <v>1.0980200397276846E-3</v>
      </c>
      <c r="L34" s="196">
        <f t="shared" ca="1" si="1"/>
        <v>1.0518120533977202E-2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2.4404065378201179E-3</v>
      </c>
      <c r="G35" s="154">
        <v>0.10606098067301772</v>
      </c>
      <c r="H35" s="174">
        <f t="shared" ca="1" si="3"/>
        <v>0.2424342634825718</v>
      </c>
      <c r="I35" s="189">
        <f t="shared" ca="1" si="0"/>
        <v>0.10496827368890546</v>
      </c>
      <c r="J35" s="183">
        <f t="shared" ca="1" si="4"/>
        <v>-1.0927069841122627E-3</v>
      </c>
      <c r="K35" s="153">
        <f t="shared" ca="1" si="5"/>
        <v>1.0927069841122627E-3</v>
      </c>
      <c r="L35" s="196">
        <f t="shared" ca="1" si="1"/>
        <v>1.0302629460697144E-2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2.0860945073988796E-3</v>
      </c>
      <c r="G36" s="154">
        <v>5.2914176109831956E-2</v>
      </c>
      <c r="H36" s="174">
        <f t="shared" ca="1" si="3"/>
        <v>0.42579369866453465</v>
      </c>
      <c r="I36" s="189">
        <f t="shared" ca="1" si="0"/>
        <v>5.275711349793899E-2</v>
      </c>
      <c r="J36" s="183">
        <f t="shared" ca="1" si="4"/>
        <v>-1.5706261189296633E-4</v>
      </c>
      <c r="K36" s="153">
        <f t="shared" ca="1" si="5"/>
        <v>1.5706261189296633E-4</v>
      </c>
      <c r="L36" s="196">
        <f t="shared" ca="1" si="1"/>
        <v>2.9682520534186794E-3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1.9961360841165301E-3</v>
      </c>
      <c r="G37" s="154">
        <v>3.9420412617479528E-2</v>
      </c>
      <c r="H37" s="174">
        <f t="shared" ca="1" si="3"/>
        <v>0.32401402737845708</v>
      </c>
      <c r="I37" s="189">
        <f t="shared" ca="1" si="0"/>
        <v>3.914291503125434E-2</v>
      </c>
      <c r="J37" s="183">
        <f t="shared" ca="1" si="4"/>
        <v>-2.77497586225188E-4</v>
      </c>
      <c r="K37" s="153">
        <f t="shared" ca="1" si="5"/>
        <v>2.77497586225188E-4</v>
      </c>
      <c r="L37" s="196">
        <f t="shared" ca="1" si="1"/>
        <v>7.0394389048617396E-3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1.784115527969579E-3</v>
      </c>
      <c r="G38" s="154">
        <v>7.6173291954368949E-3</v>
      </c>
      <c r="H38" s="174">
        <f t="shared" ca="1" si="3"/>
        <v>0.73587440578173824</v>
      </c>
      <c r="I38" s="189">
        <f t="shared" ca="1" si="0"/>
        <v>7.6891985153415979E-3</v>
      </c>
      <c r="J38" s="183">
        <f t="shared" ca="1" si="4"/>
        <v>7.1869319904703001E-5</v>
      </c>
      <c r="K38" s="153">
        <f t="shared" ca="1" si="5"/>
        <v>7.1869319904703001E-5</v>
      </c>
      <c r="L38" s="196">
        <f t="shared" ca="1" si="1"/>
        <v>9.434976231269588E-3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4.1673585862271887E-3</v>
      </c>
      <c r="G39" s="154">
        <v>-0.36510378793407838</v>
      </c>
      <c r="H39" s="174">
        <f t="shared" ca="1" si="3"/>
        <v>0.47816823550875776</v>
      </c>
      <c r="I39" s="189">
        <f t="shared" ca="1" si="0"/>
        <v>-0.36478495353755691</v>
      </c>
      <c r="J39" s="183">
        <f t="shared" ca="1" si="4"/>
        <v>3.1883439652147239E-4</v>
      </c>
      <c r="K39" s="153">
        <f t="shared" ca="1" si="5"/>
        <v>3.1883439652147239E-4</v>
      </c>
      <c r="L39" s="196">
        <f t="shared" ca="1" si="1"/>
        <v>8.7327057964964143E-4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2.2006415067196846E-3</v>
      </c>
      <c r="G40" s="154">
        <v>-7.0096226007952733E-2</v>
      </c>
      <c r="H40" s="174">
        <f t="shared" ca="1" si="3"/>
        <v>0.79474241403712487</v>
      </c>
      <c r="I40" s="189">
        <f t="shared" ca="1" si="0"/>
        <v>-7.0922639242691765E-2</v>
      </c>
      <c r="J40" s="183">
        <f t="shared" ca="1" si="4"/>
        <v>-8.2641323473903183E-4</v>
      </c>
      <c r="K40" s="153">
        <f t="shared" ca="1" si="5"/>
        <v>8.2641323473903183E-4</v>
      </c>
      <c r="L40" s="196">
        <f t="shared" ca="1" si="1"/>
        <v>1.1789696561484944E-2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2.0737300631999017E-3</v>
      </c>
      <c r="G41" s="154">
        <v>5.1059509479985277E-2</v>
      </c>
      <c r="H41" s="174">
        <f t="shared" ca="1" si="3"/>
        <v>0.20808512291569914</v>
      </c>
      <c r="I41" s="189">
        <f t="shared" ca="1" si="0"/>
        <v>5.0463308262631894E-2</v>
      </c>
      <c r="J41" s="183">
        <f t="shared" ca="1" si="4"/>
        <v>-5.9620121735338288E-4</v>
      </c>
      <c r="K41" s="153">
        <f t="shared" ca="1" si="5"/>
        <v>5.9620121735338288E-4</v>
      </c>
      <c r="L41" s="196">
        <f t="shared" ca="1" si="1"/>
        <v>1.1676595083372016E-2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2.1199998957770042E-3</v>
      </c>
      <c r="G42" s="154">
        <v>-5.7999984366550628E-2</v>
      </c>
      <c r="H42" s="174">
        <f t="shared" ca="1" si="3"/>
        <v>0.83191290820975761</v>
      </c>
      <c r="I42" s="189">
        <f t="shared" ca="1" si="0"/>
        <v>-5.8770022106039523E-2</v>
      </c>
      <c r="J42" s="183">
        <f t="shared" ca="1" si="4"/>
        <v>-7.7003773948889492E-4</v>
      </c>
      <c r="K42" s="153">
        <f t="shared" ca="1" si="5"/>
        <v>7.7003773948889492E-4</v>
      </c>
      <c r="L42" s="196">
        <f t="shared" ca="1" si="1"/>
        <v>1.3276516328390359E-2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2.1199446020282097E-3</v>
      </c>
      <c r="G43" s="177">
        <v>-5.7991690304231458E-2</v>
      </c>
      <c r="H43" s="178">
        <f t="shared" ca="1" si="3"/>
        <v>0.61508938671926638</v>
      </c>
      <c r="I43" s="194">
        <f t="shared" ca="1" si="0"/>
        <v>-5.8258659427108568E-2</v>
      </c>
      <c r="J43" s="187">
        <f t="shared" ca="1" si="4"/>
        <v>-2.6696912287711011E-4</v>
      </c>
      <c r="K43" s="184">
        <f t="shared" ca="1" si="5"/>
        <v>2.6696912287711011E-4</v>
      </c>
      <c r="L43" s="197">
        <f t="shared" ca="1" si="1"/>
        <v>4.6035754687707431E-3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20</v>
      </c>
      <c r="K44" s="175" t="s">
        <v>971</v>
      </c>
      <c r="L44" s="176">
        <f ca="1">MAX(L5:L43)</f>
        <v>1.9256110608002346E-2</v>
      </c>
    </row>
    <row r="45" spans="1:16" x14ac:dyDescent="0.2">
      <c r="A45" s="148"/>
      <c r="J45" s="152"/>
      <c r="K45" s="157" t="s">
        <v>972</v>
      </c>
      <c r="L45" s="158">
        <f ca="1">MIN(L5:L43)</f>
        <v>8.7327057964964143E-4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A1:L1"/>
    <mergeCell ref="N43:O4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9"/>
  <sheetViews>
    <sheetView workbookViewId="0"/>
  </sheetViews>
  <sheetFormatPr defaultRowHeight="12.75" x14ac:dyDescent="0.2"/>
  <cols>
    <col min="1" max="1" width="64.7109375" bestFit="1" customWidth="1"/>
    <col min="3" max="3" width="9.140625" style="125"/>
    <col min="4" max="4" width="18.140625" customWidth="1"/>
    <col min="6" max="6" width="9.140625" style="125"/>
    <col min="10" max="10" width="19.5703125" hidden="1" customWidth="1"/>
    <col min="11" max="11" width="15.42578125" hidden="1" customWidth="1"/>
    <col min="12" max="12" width="8.5703125" hidden="1" customWidth="1"/>
    <col min="13" max="13" width="3" style="128" bestFit="1" customWidth="1"/>
    <col min="14" max="14" width="10.140625" hidden="1" customWidth="1"/>
    <col min="15" max="15" width="5" hidden="1" customWidth="1"/>
    <col min="16" max="16" width="5.7109375" style="125" customWidth="1"/>
    <col min="17" max="17" width="7.7109375" hidden="1" customWidth="1"/>
    <col min="18" max="18" width="4.7109375" style="125" customWidth="1"/>
    <col min="19" max="19" width="37.5703125" hidden="1" customWidth="1"/>
    <col min="20" max="20" width="10.7109375" hidden="1" customWidth="1"/>
    <col min="22" max="22" width="9.140625" style="125"/>
    <col min="24" max="24" width="9.140625" style="125"/>
    <col min="25" max="25" width="12.140625" bestFit="1" customWidth="1"/>
    <col min="26" max="26" width="10.42578125" bestFit="1" customWidth="1"/>
  </cols>
  <sheetData>
    <row r="1" spans="1:26" x14ac:dyDescent="0.2">
      <c r="A1" t="s">
        <v>116</v>
      </c>
      <c r="B1" s="201" t="s">
        <v>756</v>
      </c>
      <c r="C1" s="201"/>
      <c r="D1" s="201" t="s">
        <v>757</v>
      </c>
      <c r="E1" s="201"/>
      <c r="F1" s="201"/>
      <c r="G1" t="s">
        <v>943</v>
      </c>
      <c r="I1" t="s">
        <v>115</v>
      </c>
      <c r="J1" t="s">
        <v>419</v>
      </c>
      <c r="K1" t="s">
        <v>420</v>
      </c>
      <c r="L1" s="201" t="s">
        <v>671</v>
      </c>
      <c r="M1" s="201"/>
      <c r="N1" t="s">
        <v>421</v>
      </c>
      <c r="O1" s="201" t="s">
        <v>672</v>
      </c>
      <c r="P1" s="201"/>
      <c r="Q1" s="201" t="s">
        <v>673</v>
      </c>
      <c r="R1" s="201"/>
      <c r="S1" t="s">
        <v>423</v>
      </c>
      <c r="T1" t="s">
        <v>424</v>
      </c>
      <c r="U1" s="201" t="s">
        <v>425</v>
      </c>
      <c r="V1" s="201"/>
      <c r="W1" s="201" t="s">
        <v>426</v>
      </c>
      <c r="X1" s="201"/>
      <c r="Y1" t="s">
        <v>427</v>
      </c>
      <c r="Z1" t="s">
        <v>827</v>
      </c>
    </row>
    <row r="2" spans="1:26" x14ac:dyDescent="0.2">
      <c r="A2" t="s">
        <v>718</v>
      </c>
      <c r="B2" t="str">
        <f>RIGHT(A2,8)</f>
        <v>+1.56277</v>
      </c>
      <c r="C2" s="125">
        <v>1.56277</v>
      </c>
      <c r="D2" t="str">
        <f>RIGHT(A2,19)</f>
        <v>+1.56805   +1.56277</v>
      </c>
      <c r="E2" t="str">
        <f>LEFT(D2,8)</f>
        <v>+1.56805</v>
      </c>
      <c r="F2" s="125">
        <v>1.5680499999999999</v>
      </c>
      <c r="G2" s="80">
        <f>ABS(F2-C2)</f>
        <v>5.2799999999999514E-3</v>
      </c>
      <c r="H2" s="68">
        <f>ABS(G2)/ABS(F2)</f>
        <v>3.3672395650648588E-3</v>
      </c>
      <c r="I2">
        <f>H2*100</f>
        <v>0.3367239565064859</v>
      </c>
      <c r="J2" t="str">
        <f>LEFT(A2,20)</f>
        <v>0001 0001 0002 01 01</v>
      </c>
      <c r="K2" t="str">
        <f>RIGHT(J2,15)</f>
        <v>0001 0002 01 01</v>
      </c>
      <c r="L2" t="str">
        <f>LEFT(K2,4)</f>
        <v>0001</v>
      </c>
      <c r="M2" s="128">
        <f>L2+0</f>
        <v>1</v>
      </c>
      <c r="N2" t="str">
        <f>RIGHT(K2,10)</f>
        <v>0002 01 01</v>
      </c>
      <c r="O2" t="str">
        <f>LEFT(N2,4)</f>
        <v>0002</v>
      </c>
      <c r="P2" s="125">
        <f>O2+0</f>
        <v>2</v>
      </c>
      <c r="Q2" t="str">
        <f>RIGHT(K2,2)</f>
        <v>01</v>
      </c>
      <c r="R2" s="125">
        <f>Q2+0</f>
        <v>1</v>
      </c>
      <c r="S2" t="str">
        <f>RIGHT(A2,44)</f>
        <v>0.020 1.000   0.000148   +1.56805   +1.56277</v>
      </c>
      <c r="T2" t="str">
        <f>LEFT(S2,11)</f>
        <v>0.020 1.000</v>
      </c>
      <c r="U2" t="str">
        <f>LEFT(T2,5)</f>
        <v>0.020</v>
      </c>
      <c r="V2" s="125">
        <v>0.02</v>
      </c>
      <c r="W2" t="str">
        <f>RIGHT(T2,5)</f>
        <v>1.000</v>
      </c>
      <c r="X2" s="125">
        <v>1</v>
      </c>
      <c r="Y2" s="134">
        <v>1.6033989176576415</v>
      </c>
      <c r="Z2" s="1">
        <f>F2*1.02</f>
        <v>1.5994109999999999</v>
      </c>
    </row>
    <row r="3" spans="1:26" x14ac:dyDescent="0.2">
      <c r="A3" t="s">
        <v>818</v>
      </c>
      <c r="B3" t="str">
        <f t="shared" ref="B3:B66" si="0">RIGHT(A3,8)</f>
        <v>-1.54782</v>
      </c>
      <c r="C3" s="125">
        <v>-1.54782</v>
      </c>
      <c r="D3" t="str">
        <f t="shared" ref="D3:D66" si="1">RIGHT(A3,19)</f>
        <v>-1.52511   -1.54782</v>
      </c>
      <c r="E3" t="str">
        <f t="shared" ref="E3:E66" si="2">LEFT(D3,8)</f>
        <v>-1.52511</v>
      </c>
      <c r="F3" s="125">
        <v>-1.52511</v>
      </c>
      <c r="G3" s="80">
        <f t="shared" ref="G3:G66" si="3">ABS(F3-C3)</f>
        <v>2.2710000000000008E-2</v>
      </c>
      <c r="H3" s="68">
        <f t="shared" ref="H3:H66" si="4">ABS(G3)/ABS(F3)</f>
        <v>1.4890729193304095E-2</v>
      </c>
      <c r="I3">
        <f t="shared" ref="I3:I66" si="5">H3*100</f>
        <v>1.4890729193304095</v>
      </c>
      <c r="J3" t="str">
        <f>LEFT(A3,20)</f>
        <v>0002 0002 0001 01 01</v>
      </c>
      <c r="K3" t="str">
        <f>RIGHT(J3,15)</f>
        <v>0002 0001 01 01</v>
      </c>
      <c r="L3" t="str">
        <f>LEFT(K3,4)</f>
        <v>0002</v>
      </c>
      <c r="M3" s="128">
        <f>L3+0</f>
        <v>2</v>
      </c>
      <c r="N3" t="str">
        <f t="shared" ref="N3:N66" si="6">RIGHT(K3,10)</f>
        <v>0001 01 01</v>
      </c>
      <c r="O3" t="str">
        <f t="shared" ref="O3:O66" si="7">LEFT(N3,4)</f>
        <v>0001</v>
      </c>
      <c r="P3" s="125">
        <f t="shared" ref="P3:P66" si="8">O3+0</f>
        <v>1</v>
      </c>
      <c r="Q3" t="str">
        <f t="shared" ref="Q3:Q66" si="9">RIGHT(K3,2)</f>
        <v>01</v>
      </c>
      <c r="R3" s="125">
        <f t="shared" ref="R3:R66" si="10">Q3+0</f>
        <v>1</v>
      </c>
      <c r="S3" t="str">
        <f t="shared" ref="S3:S66" si="11">RIGHT(A3,44)</f>
        <v>0.020 2.000   0.000000   -1.52511   -1.54782</v>
      </c>
      <c r="T3" t="str">
        <f t="shared" ref="T3:T66" si="12">LEFT(S3,11)</f>
        <v>0.020 2.000</v>
      </c>
      <c r="U3" t="str">
        <f t="shared" ref="U3:U66" si="13">LEFT(T3,5)</f>
        <v>0.020</v>
      </c>
      <c r="V3" s="125">
        <v>0.02</v>
      </c>
      <c r="W3" t="str">
        <f t="shared" ref="W3:W66" si="14">RIGHT(T3,5)</f>
        <v>2.000</v>
      </c>
      <c r="X3" s="125">
        <v>2</v>
      </c>
      <c r="Y3" s="134">
        <v>-1.4977418431447458</v>
      </c>
      <c r="Z3" s="1">
        <f t="shared" ref="Z3:Z66" si="15">F3*1.02</f>
        <v>-1.5556121999999999</v>
      </c>
    </row>
    <row r="4" spans="1:26" x14ac:dyDescent="0.2">
      <c r="A4" t="s">
        <v>819</v>
      </c>
      <c r="B4" t="str">
        <f t="shared" si="0"/>
        <v>+0.74333</v>
      </c>
      <c r="C4" s="125">
        <v>0.74333000000000005</v>
      </c>
      <c r="D4" t="str">
        <f t="shared" si="1"/>
        <v>+0.75460   +0.74333</v>
      </c>
      <c r="E4" t="str">
        <f t="shared" si="2"/>
        <v>+0.75460</v>
      </c>
      <c r="F4" s="125">
        <v>0.75460000000000005</v>
      </c>
      <c r="G4" s="80">
        <f t="shared" si="3"/>
        <v>1.1270000000000002E-2</v>
      </c>
      <c r="H4" s="68">
        <f t="shared" si="4"/>
        <v>1.4935064935064937E-2</v>
      </c>
      <c r="I4">
        <f t="shared" si="5"/>
        <v>1.4935064935064937</v>
      </c>
      <c r="J4" t="str">
        <f t="shared" ref="J4:J61" si="16">LEFT(A4,20)</f>
        <v>0003 0001 0005 01 01</v>
      </c>
      <c r="K4" t="str">
        <f t="shared" ref="K4:K67" si="17">RIGHT(J4,15)</f>
        <v>0001 0005 01 01</v>
      </c>
      <c r="L4" t="str">
        <f t="shared" ref="L4:L67" si="18">LEFT(K4,4)</f>
        <v>0001</v>
      </c>
      <c r="M4" s="128">
        <f t="shared" ref="M4:M67" si="19">L4+0</f>
        <v>1</v>
      </c>
      <c r="N4" t="str">
        <f t="shared" si="6"/>
        <v>0005 01 01</v>
      </c>
      <c r="O4" t="str">
        <f t="shared" si="7"/>
        <v>0005</v>
      </c>
      <c r="P4" s="125">
        <f t="shared" si="8"/>
        <v>5</v>
      </c>
      <c r="Q4" t="str">
        <f t="shared" si="9"/>
        <v>01</v>
      </c>
      <c r="R4" s="125">
        <f t="shared" si="10"/>
        <v>1</v>
      </c>
      <c r="S4" t="str">
        <f t="shared" si="11"/>
        <v>0.020 1.000   0.000045   +0.75460   +0.74333</v>
      </c>
      <c r="T4" t="str">
        <f t="shared" si="12"/>
        <v>0.020 1.000</v>
      </c>
      <c r="U4" t="str">
        <f t="shared" si="13"/>
        <v>0.020</v>
      </c>
      <c r="V4" s="125">
        <v>0.02</v>
      </c>
      <c r="W4" t="str">
        <f t="shared" si="14"/>
        <v>1.000</v>
      </c>
      <c r="X4" s="125">
        <v>1</v>
      </c>
      <c r="Y4" s="134">
        <v>0.76529986073637313</v>
      </c>
      <c r="Z4" s="1">
        <f t="shared" si="15"/>
        <v>0.76969200000000004</v>
      </c>
    </row>
    <row r="5" spans="1:26" x14ac:dyDescent="0.2">
      <c r="A5" t="s">
        <v>820</v>
      </c>
      <c r="B5" t="str">
        <f t="shared" si="0"/>
        <v>-0.72463</v>
      </c>
      <c r="C5" s="125">
        <v>-0.72463</v>
      </c>
      <c r="D5" t="str">
        <f t="shared" si="1"/>
        <v>-0.72702   -0.72463</v>
      </c>
      <c r="E5" t="str">
        <f t="shared" si="2"/>
        <v>-0.72702</v>
      </c>
      <c r="F5" s="125">
        <v>-0.72702</v>
      </c>
      <c r="G5" s="80">
        <f t="shared" si="3"/>
        <v>2.3900000000000032E-3</v>
      </c>
      <c r="H5" s="68">
        <f t="shared" si="4"/>
        <v>3.2873923688481791E-3</v>
      </c>
      <c r="I5">
        <f t="shared" si="5"/>
        <v>0.32873923688481793</v>
      </c>
      <c r="J5" t="str">
        <f t="shared" si="16"/>
        <v>0004 0005 0001 01 01</v>
      </c>
      <c r="K5" t="str">
        <f t="shared" si="17"/>
        <v>0005 0001 01 01</v>
      </c>
      <c r="L5" t="str">
        <f t="shared" si="18"/>
        <v>0005</v>
      </c>
      <c r="M5" s="128">
        <f t="shared" si="19"/>
        <v>5</v>
      </c>
      <c r="N5" t="str">
        <f t="shared" si="6"/>
        <v>0001 01 01</v>
      </c>
      <c r="O5" t="str">
        <f t="shared" si="7"/>
        <v>0001</v>
      </c>
      <c r="P5" s="125">
        <f t="shared" si="8"/>
        <v>1</v>
      </c>
      <c r="Q5" t="str">
        <f t="shared" si="9"/>
        <v>01</v>
      </c>
      <c r="R5" s="125">
        <f t="shared" si="10"/>
        <v>1</v>
      </c>
      <c r="S5" t="str">
        <f t="shared" si="11"/>
        <v>0.020 2.000   0.000000   -0.72702   -0.72463</v>
      </c>
      <c r="T5" t="str">
        <f t="shared" si="12"/>
        <v>0.020 2.000</v>
      </c>
      <c r="U5" t="str">
        <f t="shared" si="13"/>
        <v>0.020</v>
      </c>
      <c r="V5" s="125">
        <v>0.02</v>
      </c>
      <c r="W5" t="str">
        <f t="shared" si="14"/>
        <v>2.000</v>
      </c>
      <c r="X5" s="125">
        <v>2</v>
      </c>
      <c r="Y5" s="134">
        <v>-0.71057956134727362</v>
      </c>
      <c r="Z5" s="1">
        <f t="shared" si="15"/>
        <v>-0.74156040000000001</v>
      </c>
    </row>
    <row r="6" spans="1:26" x14ac:dyDescent="0.2">
      <c r="A6" t="s">
        <v>821</v>
      </c>
      <c r="B6" t="str">
        <f t="shared" si="0"/>
        <v>+0.73388</v>
      </c>
      <c r="C6" s="125">
        <v>0.73387999999999998</v>
      </c>
      <c r="D6" t="str">
        <f t="shared" si="1"/>
        <v>+0.73305   +0.73388</v>
      </c>
      <c r="E6" t="str">
        <f t="shared" si="2"/>
        <v>+0.73305</v>
      </c>
      <c r="F6" s="125">
        <v>0.73304999999999998</v>
      </c>
      <c r="G6" s="80">
        <f t="shared" si="3"/>
        <v>8.2999999999999741E-4</v>
      </c>
      <c r="H6" s="68">
        <f t="shared" si="4"/>
        <v>1.1322556442261748E-3</v>
      </c>
      <c r="I6">
        <f t="shared" si="5"/>
        <v>0.11322556442261748</v>
      </c>
      <c r="J6" t="str">
        <f t="shared" si="16"/>
        <v>0005 0002 0003 01 01</v>
      </c>
      <c r="K6" t="str">
        <f t="shared" si="17"/>
        <v>0002 0003 01 01</v>
      </c>
      <c r="L6" t="str">
        <f t="shared" si="18"/>
        <v>0002</v>
      </c>
      <c r="M6" s="128">
        <f t="shared" si="19"/>
        <v>2</v>
      </c>
      <c r="N6" t="str">
        <f t="shared" si="6"/>
        <v>0003 01 01</v>
      </c>
      <c r="O6" t="str">
        <f t="shared" si="7"/>
        <v>0003</v>
      </c>
      <c r="P6" s="125">
        <f t="shared" si="8"/>
        <v>3</v>
      </c>
      <c r="Q6" t="str">
        <f t="shared" si="9"/>
        <v>01</v>
      </c>
      <c r="R6" s="125">
        <f t="shared" si="10"/>
        <v>1</v>
      </c>
      <c r="S6" t="str">
        <f t="shared" si="11"/>
        <v>0.020 1.000   0.000044   +0.73305   +0.73388</v>
      </c>
      <c r="T6" t="str">
        <f t="shared" si="12"/>
        <v>0.020 1.000</v>
      </c>
      <c r="U6" t="str">
        <f t="shared" si="13"/>
        <v>0.020</v>
      </c>
      <c r="V6" s="125">
        <v>0.02</v>
      </c>
      <c r="W6" t="str">
        <f t="shared" si="14"/>
        <v>1.000</v>
      </c>
      <c r="X6" s="125">
        <v>1</v>
      </c>
      <c r="Y6" s="134">
        <v>0.72659731300189367</v>
      </c>
      <c r="Z6" s="1">
        <f t="shared" si="15"/>
        <v>0.74771100000000001</v>
      </c>
    </row>
    <row r="7" spans="1:26" x14ac:dyDescent="0.2">
      <c r="A7" t="s">
        <v>822</v>
      </c>
      <c r="B7" t="str">
        <f t="shared" si="0"/>
        <v>-0.70001</v>
      </c>
      <c r="C7" s="125">
        <v>-0.70001000000000002</v>
      </c>
      <c r="D7" t="str">
        <f t="shared" si="1"/>
        <v>-0.70978   -0.70001</v>
      </c>
      <c r="E7" t="str">
        <f t="shared" si="2"/>
        <v>-0.70978</v>
      </c>
      <c r="F7" s="125">
        <v>-0.70977999999999997</v>
      </c>
      <c r="G7" s="80">
        <f t="shared" si="3"/>
        <v>9.7699999999999454E-3</v>
      </c>
      <c r="H7" s="68">
        <f t="shared" si="4"/>
        <v>1.3764828538420279E-2</v>
      </c>
      <c r="I7">
        <f t="shared" si="5"/>
        <v>1.376482853842028</v>
      </c>
      <c r="J7" t="str">
        <f t="shared" si="16"/>
        <v>0006 0003 0002 01 01</v>
      </c>
      <c r="K7" t="str">
        <f t="shared" si="17"/>
        <v>0003 0002 01 01</v>
      </c>
      <c r="L7" t="str">
        <f t="shared" si="18"/>
        <v>0003</v>
      </c>
      <c r="M7" s="128">
        <f t="shared" si="19"/>
        <v>3</v>
      </c>
      <c r="N7" t="str">
        <f t="shared" si="6"/>
        <v>0002 01 01</v>
      </c>
      <c r="O7" t="str">
        <f t="shared" si="7"/>
        <v>0002</v>
      </c>
      <c r="P7" s="125">
        <f t="shared" si="8"/>
        <v>2</v>
      </c>
      <c r="Q7" t="str">
        <f t="shared" si="9"/>
        <v>01</v>
      </c>
      <c r="R7" s="125">
        <f t="shared" si="10"/>
        <v>1</v>
      </c>
      <c r="S7" t="str">
        <f t="shared" si="11"/>
        <v>0.020 2.000   0.000000   -0.70978   -0.70001</v>
      </c>
      <c r="T7" t="str">
        <f t="shared" si="12"/>
        <v>0.020 2.000</v>
      </c>
      <c r="U7" t="str">
        <f t="shared" si="13"/>
        <v>0.020</v>
      </c>
      <c r="V7" s="125">
        <v>0.02</v>
      </c>
      <c r="W7" t="str">
        <f t="shared" si="14"/>
        <v>2.000</v>
      </c>
      <c r="X7" s="125">
        <v>2</v>
      </c>
      <c r="Y7" s="134">
        <v>-0.69726881859554424</v>
      </c>
      <c r="Z7" s="1">
        <f t="shared" si="15"/>
        <v>-0.72397559999999994</v>
      </c>
    </row>
    <row r="8" spans="1:26" x14ac:dyDescent="0.2">
      <c r="A8" t="s">
        <v>823</v>
      </c>
      <c r="B8" t="str">
        <f t="shared" si="0"/>
        <v>+0.56944</v>
      </c>
      <c r="C8" s="125">
        <v>0.56943999999999995</v>
      </c>
      <c r="D8" t="str">
        <f t="shared" si="1"/>
        <v>+0.56087   +0.56944</v>
      </c>
      <c r="E8" t="str">
        <f t="shared" si="2"/>
        <v>+0.56087</v>
      </c>
      <c r="F8" s="125">
        <v>0.56086999999999998</v>
      </c>
      <c r="G8" s="80">
        <f t="shared" si="3"/>
        <v>8.5699999999999665E-3</v>
      </c>
      <c r="H8" s="68">
        <f t="shared" si="4"/>
        <v>1.5279833116408377E-2</v>
      </c>
      <c r="I8">
        <f t="shared" si="5"/>
        <v>1.5279833116408377</v>
      </c>
      <c r="J8" t="str">
        <f t="shared" si="16"/>
        <v>0007 0002 0004 01 01</v>
      </c>
      <c r="K8" t="str">
        <f t="shared" si="17"/>
        <v>0002 0004 01 01</v>
      </c>
      <c r="L8" t="str">
        <f t="shared" si="18"/>
        <v>0002</v>
      </c>
      <c r="M8" s="128">
        <f t="shared" si="19"/>
        <v>2</v>
      </c>
      <c r="N8" t="str">
        <f t="shared" si="6"/>
        <v>0004 01 01</v>
      </c>
      <c r="O8" t="str">
        <f t="shared" si="7"/>
        <v>0004</v>
      </c>
      <c r="P8" s="125">
        <f t="shared" si="8"/>
        <v>4</v>
      </c>
      <c r="Q8" t="str">
        <f t="shared" si="9"/>
        <v>01</v>
      </c>
      <c r="R8" s="125">
        <f t="shared" si="10"/>
        <v>1</v>
      </c>
      <c r="S8" t="str">
        <f t="shared" si="11"/>
        <v>0.020 2.000   0.000000   +0.56087   +0.56944</v>
      </c>
      <c r="T8" t="str">
        <f t="shared" si="12"/>
        <v>0.020 2.000</v>
      </c>
      <c r="U8" t="str">
        <f t="shared" si="13"/>
        <v>0.020</v>
      </c>
      <c r="V8" s="125">
        <v>0.02</v>
      </c>
      <c r="W8" t="str">
        <f t="shared" si="14"/>
        <v>2.000</v>
      </c>
      <c r="X8" s="125">
        <v>2</v>
      </c>
      <c r="Y8" s="134">
        <v>0.55512370746547957</v>
      </c>
      <c r="Z8" s="1">
        <f t="shared" si="15"/>
        <v>0.57208740000000002</v>
      </c>
    </row>
    <row r="9" spans="1:26" x14ac:dyDescent="0.2">
      <c r="A9" t="s">
        <v>828</v>
      </c>
      <c r="B9" t="str">
        <f t="shared" si="0"/>
        <v>-0.54440</v>
      </c>
      <c r="C9" s="125">
        <v>-0.5444</v>
      </c>
      <c r="D9" t="str">
        <f t="shared" si="1"/>
        <v>-0.54413   -0.54440</v>
      </c>
      <c r="E9" t="str">
        <f t="shared" si="2"/>
        <v>-0.54413</v>
      </c>
      <c r="F9" s="125">
        <v>-0.54413</v>
      </c>
      <c r="G9" s="80">
        <f t="shared" si="3"/>
        <v>2.6999999999999247E-4</v>
      </c>
      <c r="H9" s="68">
        <f t="shared" si="4"/>
        <v>4.9620495102271965E-4</v>
      </c>
      <c r="I9">
        <f t="shared" si="5"/>
        <v>4.9620495102271962E-2</v>
      </c>
      <c r="J9" t="str">
        <f t="shared" si="16"/>
        <v>0008 0004 0002 01 01</v>
      </c>
      <c r="K9" t="str">
        <f t="shared" si="17"/>
        <v>0004 0002 01 01</v>
      </c>
      <c r="L9" t="str">
        <f t="shared" si="18"/>
        <v>0004</v>
      </c>
      <c r="M9" s="128">
        <f t="shared" si="19"/>
        <v>4</v>
      </c>
      <c r="N9" t="str">
        <f t="shared" si="6"/>
        <v>0002 01 01</v>
      </c>
      <c r="O9" t="str">
        <f t="shared" si="7"/>
        <v>0002</v>
      </c>
      <c r="P9" s="125">
        <f t="shared" si="8"/>
        <v>2</v>
      </c>
      <c r="Q9" t="str">
        <f t="shared" si="9"/>
        <v>01</v>
      </c>
      <c r="R9" s="125">
        <f t="shared" si="10"/>
        <v>1</v>
      </c>
      <c r="S9" t="str">
        <f t="shared" si="11"/>
        <v>0.020 2.000   0.000000   -0.54413   -0.54440</v>
      </c>
      <c r="T9" t="str">
        <f t="shared" si="12"/>
        <v>0.020 2.000</v>
      </c>
      <c r="U9" t="str">
        <f t="shared" si="13"/>
        <v>0.020</v>
      </c>
      <c r="V9" s="125">
        <v>0.02</v>
      </c>
      <c r="W9" t="str">
        <f t="shared" si="14"/>
        <v>2.000</v>
      </c>
      <c r="X9" s="125">
        <v>2</v>
      </c>
      <c r="Y9" s="134">
        <v>-0.53660374896670948</v>
      </c>
      <c r="Z9" s="1">
        <f t="shared" si="15"/>
        <v>-0.55501259999999997</v>
      </c>
    </row>
    <row r="10" spans="1:26" x14ac:dyDescent="0.2">
      <c r="A10" t="s">
        <v>829</v>
      </c>
      <c r="B10" t="str">
        <f t="shared" si="0"/>
        <v>+0.41639</v>
      </c>
      <c r="C10" s="125">
        <v>0.41638999999999998</v>
      </c>
      <c r="D10" t="str">
        <f t="shared" si="1"/>
        <v>+0.41435   +0.41639</v>
      </c>
      <c r="E10" t="str">
        <f t="shared" si="2"/>
        <v>+0.41435</v>
      </c>
      <c r="F10" s="125">
        <v>0.41435</v>
      </c>
      <c r="G10" s="80">
        <f t="shared" si="3"/>
        <v>2.0399999999999863E-3</v>
      </c>
      <c r="H10" s="68">
        <f t="shared" si="4"/>
        <v>4.9233739592131924E-3</v>
      </c>
      <c r="I10">
        <f t="shared" si="5"/>
        <v>0.49233739592131925</v>
      </c>
      <c r="J10" t="str">
        <f t="shared" si="16"/>
        <v>0009 0002 0005 01 01</v>
      </c>
      <c r="K10" t="str">
        <f t="shared" si="17"/>
        <v>0002 0005 01 01</v>
      </c>
      <c r="L10" t="str">
        <f t="shared" si="18"/>
        <v>0002</v>
      </c>
      <c r="M10" s="128">
        <f t="shared" si="19"/>
        <v>2</v>
      </c>
      <c r="N10" t="str">
        <f t="shared" si="6"/>
        <v>0005 01 01</v>
      </c>
      <c r="O10" t="str">
        <f t="shared" si="7"/>
        <v>0005</v>
      </c>
      <c r="P10" s="125">
        <f t="shared" si="8"/>
        <v>5</v>
      </c>
      <c r="Q10" t="str">
        <f t="shared" si="9"/>
        <v>01</v>
      </c>
      <c r="R10" s="125">
        <f t="shared" si="10"/>
        <v>1</v>
      </c>
      <c r="S10" t="str">
        <f t="shared" si="11"/>
        <v>0.020 2.000   0.000000   +0.41435   +0.41639</v>
      </c>
      <c r="T10" t="str">
        <f t="shared" si="12"/>
        <v>0.020 2.000</v>
      </c>
      <c r="U10" t="str">
        <f t="shared" si="13"/>
        <v>0.020</v>
      </c>
      <c r="V10" s="125">
        <v>0.02</v>
      </c>
      <c r="W10" t="str">
        <f t="shared" si="14"/>
        <v>2.000</v>
      </c>
      <c r="X10" s="125">
        <v>2</v>
      </c>
      <c r="Y10" s="134">
        <v>0.43259172516400624</v>
      </c>
      <c r="Z10" s="1">
        <f t="shared" si="15"/>
        <v>0.42263699999999998</v>
      </c>
    </row>
    <row r="11" spans="1:26" x14ac:dyDescent="0.2">
      <c r="A11" t="s">
        <v>830</v>
      </c>
      <c r="B11" t="str">
        <f t="shared" si="0"/>
        <v>-0.40007</v>
      </c>
      <c r="C11" s="125">
        <v>-0.40006999999999998</v>
      </c>
      <c r="D11" t="str">
        <f t="shared" si="1"/>
        <v>-0.40536   -0.40007</v>
      </c>
      <c r="E11" t="str">
        <f t="shared" si="2"/>
        <v>-0.40536</v>
      </c>
      <c r="F11" s="125">
        <v>-0.40536</v>
      </c>
      <c r="G11" s="80">
        <f t="shared" si="3"/>
        <v>5.2900000000000169E-3</v>
      </c>
      <c r="H11" s="68">
        <f t="shared" si="4"/>
        <v>1.3050128281034185E-2</v>
      </c>
      <c r="I11">
        <f t="shared" si="5"/>
        <v>1.3050128281034186</v>
      </c>
      <c r="J11" t="str">
        <f t="shared" si="16"/>
        <v>0010 0005 0002 01 01</v>
      </c>
      <c r="K11" t="str">
        <f t="shared" si="17"/>
        <v>0005 0002 01 01</v>
      </c>
      <c r="L11" t="str">
        <f t="shared" si="18"/>
        <v>0005</v>
      </c>
      <c r="M11" s="128">
        <f t="shared" si="19"/>
        <v>5</v>
      </c>
      <c r="N11" t="str">
        <f t="shared" si="6"/>
        <v>0002 01 01</v>
      </c>
      <c r="O11" t="str">
        <f t="shared" si="7"/>
        <v>0002</v>
      </c>
      <c r="P11" s="125">
        <f t="shared" si="8"/>
        <v>2</v>
      </c>
      <c r="Q11" t="str">
        <f t="shared" si="9"/>
        <v>01</v>
      </c>
      <c r="R11" s="125">
        <f t="shared" si="10"/>
        <v>1</v>
      </c>
      <c r="S11" t="str">
        <f t="shared" si="11"/>
        <v>0.020 1.000   0.000019   -0.40536   -0.40007</v>
      </c>
      <c r="T11" t="str">
        <f t="shared" si="12"/>
        <v>0.020 1.000</v>
      </c>
      <c r="U11" t="str">
        <f t="shared" si="13"/>
        <v>0.020</v>
      </c>
      <c r="V11" s="125">
        <v>0.02</v>
      </c>
      <c r="W11" t="str">
        <f t="shared" si="14"/>
        <v>1.000</v>
      </c>
      <c r="X11" s="125">
        <v>1</v>
      </c>
      <c r="Y11" s="134">
        <v>-0.41384105775007213</v>
      </c>
      <c r="Z11" s="1">
        <f t="shared" si="15"/>
        <v>-0.41346719999999998</v>
      </c>
    </row>
    <row r="12" spans="1:26" x14ac:dyDescent="0.2">
      <c r="A12" t="s">
        <v>831</v>
      </c>
      <c r="B12" t="str">
        <f t="shared" si="0"/>
        <v>-0.23522</v>
      </c>
      <c r="C12" s="125">
        <v>-0.23522000000000001</v>
      </c>
      <c r="D12" t="str">
        <f t="shared" si="1"/>
        <v>-0.23428   -0.23522</v>
      </c>
      <c r="E12" t="str">
        <f t="shared" si="2"/>
        <v>-0.23428</v>
      </c>
      <c r="F12" s="125">
        <v>-0.23427999999999999</v>
      </c>
      <c r="G12" s="80">
        <f t="shared" si="3"/>
        <v>9.4000000000002415E-4</v>
      </c>
      <c r="H12" s="68">
        <f t="shared" si="4"/>
        <v>4.0122929827557802E-3</v>
      </c>
      <c r="I12">
        <f t="shared" si="5"/>
        <v>0.40122929827557802</v>
      </c>
      <c r="J12" t="str">
        <f t="shared" si="16"/>
        <v>0011 0003 0004 01 01</v>
      </c>
      <c r="K12" t="str">
        <f t="shared" si="17"/>
        <v>0003 0004 01 01</v>
      </c>
      <c r="L12" t="str">
        <f t="shared" si="18"/>
        <v>0003</v>
      </c>
      <c r="M12" s="128">
        <f t="shared" si="19"/>
        <v>3</v>
      </c>
      <c r="N12" t="str">
        <f t="shared" si="6"/>
        <v>0004 01 01</v>
      </c>
      <c r="O12" t="str">
        <f t="shared" si="7"/>
        <v>0004</v>
      </c>
      <c r="P12" s="125">
        <f t="shared" si="8"/>
        <v>4</v>
      </c>
      <c r="Q12" t="str">
        <f t="shared" si="9"/>
        <v>01</v>
      </c>
      <c r="R12" s="125">
        <f t="shared" si="10"/>
        <v>1</v>
      </c>
      <c r="S12" t="str">
        <f t="shared" si="11"/>
        <v>0.020 2.000   0.000000   -0.23428   -0.23522</v>
      </c>
      <c r="T12" t="str">
        <f t="shared" si="12"/>
        <v>0.020 2.000</v>
      </c>
      <c r="U12" t="str">
        <f t="shared" si="13"/>
        <v>0.020</v>
      </c>
      <c r="V12" s="125">
        <v>0.02</v>
      </c>
      <c r="W12" t="str">
        <f t="shared" si="14"/>
        <v>2.000</v>
      </c>
      <c r="X12" s="125">
        <v>2</v>
      </c>
      <c r="Y12" s="134">
        <v>-0.23987297877029062</v>
      </c>
      <c r="Z12" s="1">
        <f t="shared" si="15"/>
        <v>-0.2389656</v>
      </c>
    </row>
    <row r="13" spans="1:26" x14ac:dyDescent="0.2">
      <c r="A13" t="s">
        <v>832</v>
      </c>
      <c r="B13" t="str">
        <f t="shared" si="0"/>
        <v>+0.24172</v>
      </c>
      <c r="C13" s="125">
        <v>0.24171999999999999</v>
      </c>
      <c r="D13" t="str">
        <f t="shared" si="1"/>
        <v>+0.23805   +0.24172</v>
      </c>
      <c r="E13" t="str">
        <f t="shared" si="2"/>
        <v>+0.23805</v>
      </c>
      <c r="F13" s="125">
        <v>0.23805000000000001</v>
      </c>
      <c r="G13" s="80">
        <f t="shared" si="3"/>
        <v>3.6699999999999788E-3</v>
      </c>
      <c r="H13" s="68">
        <f t="shared" si="4"/>
        <v>1.5416929216551054E-2</v>
      </c>
      <c r="I13">
        <f t="shared" si="5"/>
        <v>1.5416929216551054</v>
      </c>
      <c r="J13" t="str">
        <f t="shared" si="16"/>
        <v>0012 0004 0003 01 01</v>
      </c>
      <c r="K13" t="str">
        <f t="shared" si="17"/>
        <v>0004 0003 01 01</v>
      </c>
      <c r="L13" t="str">
        <f t="shared" si="18"/>
        <v>0004</v>
      </c>
      <c r="M13" s="128">
        <f t="shared" si="19"/>
        <v>4</v>
      </c>
      <c r="N13" t="str">
        <f t="shared" si="6"/>
        <v>0003 01 01</v>
      </c>
      <c r="O13" t="str">
        <f t="shared" si="7"/>
        <v>0003</v>
      </c>
      <c r="P13" s="125">
        <f t="shared" si="8"/>
        <v>3</v>
      </c>
      <c r="Q13" t="str">
        <f t="shared" si="9"/>
        <v>01</v>
      </c>
      <c r="R13" s="125">
        <f t="shared" si="10"/>
        <v>1</v>
      </c>
      <c r="S13" t="str">
        <f t="shared" si="11"/>
        <v>0.020 2.000   0.000000   +0.23805   +0.24172</v>
      </c>
      <c r="T13" t="str">
        <f t="shared" si="12"/>
        <v>0.020 2.000</v>
      </c>
      <c r="U13" t="str">
        <f t="shared" si="13"/>
        <v>0.020</v>
      </c>
      <c r="V13" s="125">
        <v>0.02</v>
      </c>
      <c r="W13" t="str">
        <f t="shared" si="14"/>
        <v>2.000</v>
      </c>
      <c r="X13" s="125">
        <v>2</v>
      </c>
      <c r="Y13" s="134">
        <v>0.22882385313359513</v>
      </c>
      <c r="Z13" s="1">
        <f t="shared" si="15"/>
        <v>0.24281100000000003</v>
      </c>
    </row>
    <row r="14" spans="1:26" x14ac:dyDescent="0.2">
      <c r="A14" t="s">
        <v>833</v>
      </c>
      <c r="B14" t="str">
        <f t="shared" si="0"/>
        <v>-0.61797</v>
      </c>
      <c r="C14" s="125">
        <v>-0.61797000000000002</v>
      </c>
      <c r="D14" t="str">
        <f t="shared" si="1"/>
        <v>-0.61353   -0.61797</v>
      </c>
      <c r="E14" t="str">
        <f t="shared" si="2"/>
        <v>-0.61353</v>
      </c>
      <c r="F14" s="125">
        <v>-0.61353000000000002</v>
      </c>
      <c r="G14" s="80">
        <f t="shared" si="3"/>
        <v>4.4399999999999995E-3</v>
      </c>
      <c r="H14" s="68">
        <f t="shared" si="4"/>
        <v>7.2368099359444516E-3</v>
      </c>
      <c r="I14">
        <f t="shared" si="5"/>
        <v>0.72368099359444515</v>
      </c>
      <c r="J14" t="str">
        <f t="shared" si="16"/>
        <v>0013 0004 0005 01 01</v>
      </c>
      <c r="K14" t="str">
        <f t="shared" si="17"/>
        <v>0004 0005 01 01</v>
      </c>
      <c r="L14" t="str">
        <f t="shared" si="18"/>
        <v>0004</v>
      </c>
      <c r="M14" s="128">
        <f t="shared" si="19"/>
        <v>4</v>
      </c>
      <c r="N14" t="str">
        <f t="shared" si="6"/>
        <v>0005 01 01</v>
      </c>
      <c r="O14" t="str">
        <f t="shared" si="7"/>
        <v>0005</v>
      </c>
      <c r="P14" s="125">
        <f t="shared" si="8"/>
        <v>5</v>
      </c>
      <c r="Q14" t="str">
        <f t="shared" si="9"/>
        <v>01</v>
      </c>
      <c r="R14" s="125">
        <f t="shared" si="10"/>
        <v>1</v>
      </c>
      <c r="S14" t="str">
        <f t="shared" si="11"/>
        <v>0.020 2.000   0.000000   -0.61353   -0.61797</v>
      </c>
      <c r="T14" t="str">
        <f t="shared" si="12"/>
        <v>0.020 2.000</v>
      </c>
      <c r="U14" t="str">
        <f t="shared" si="13"/>
        <v>0.020</v>
      </c>
      <c r="V14" s="125">
        <v>0.02</v>
      </c>
      <c r="W14" t="str">
        <f t="shared" si="14"/>
        <v>2.000</v>
      </c>
      <c r="X14" s="125">
        <v>2</v>
      </c>
      <c r="Y14" s="134">
        <v>-0.59355526255893432</v>
      </c>
      <c r="Z14" s="1">
        <f t="shared" si="15"/>
        <v>-0.62580060000000004</v>
      </c>
    </row>
    <row r="15" spans="1:26" x14ac:dyDescent="0.2">
      <c r="A15" t="s">
        <v>834</v>
      </c>
      <c r="B15" t="str">
        <f t="shared" si="0"/>
        <v>+0.63526</v>
      </c>
      <c r="C15" s="125">
        <v>0.63526000000000005</v>
      </c>
      <c r="D15" t="str">
        <f t="shared" si="1"/>
        <v>+0.61869   +0.63526</v>
      </c>
      <c r="E15" t="str">
        <f t="shared" si="2"/>
        <v>+0.61869</v>
      </c>
      <c r="F15" s="125">
        <v>0.61868999999999996</v>
      </c>
      <c r="G15" s="80">
        <f t="shared" si="3"/>
        <v>1.6570000000000085E-2</v>
      </c>
      <c r="H15" s="68">
        <f t="shared" si="4"/>
        <v>2.6782395060531261E-2</v>
      </c>
      <c r="I15">
        <f t="shared" si="5"/>
        <v>2.6782395060531261</v>
      </c>
      <c r="J15" t="str">
        <f t="shared" si="16"/>
        <v>0014 0005 0004 01 01</v>
      </c>
      <c r="K15" t="str">
        <f t="shared" si="17"/>
        <v>0005 0004 01 01</v>
      </c>
      <c r="L15" t="str">
        <f t="shared" si="18"/>
        <v>0005</v>
      </c>
      <c r="M15" s="128">
        <f t="shared" si="19"/>
        <v>5</v>
      </c>
      <c r="N15" t="str">
        <f t="shared" si="6"/>
        <v>0004 01 01</v>
      </c>
      <c r="O15" t="str">
        <f t="shared" si="7"/>
        <v>0004</v>
      </c>
      <c r="P15" s="125">
        <f t="shared" si="8"/>
        <v>4</v>
      </c>
      <c r="Q15" t="str">
        <f t="shared" si="9"/>
        <v>01</v>
      </c>
      <c r="R15" s="125">
        <f t="shared" si="10"/>
        <v>1</v>
      </c>
      <c r="S15" t="str">
        <f t="shared" si="11"/>
        <v>0.020 2.000   0.000000   +0.61869   +0.63526</v>
      </c>
      <c r="T15" t="str">
        <f t="shared" si="12"/>
        <v>0.020 2.000</v>
      </c>
      <c r="U15" t="str">
        <f t="shared" si="13"/>
        <v>0.020</v>
      </c>
      <c r="V15" s="125">
        <v>0.02</v>
      </c>
      <c r="W15" t="str">
        <f t="shared" si="14"/>
        <v>2.000</v>
      </c>
      <c r="X15" s="125">
        <v>2</v>
      </c>
      <c r="Y15" s="134">
        <v>0.63297136678621779</v>
      </c>
      <c r="Z15" s="1">
        <f t="shared" si="15"/>
        <v>0.63106379999999995</v>
      </c>
    </row>
    <row r="16" spans="1:26" x14ac:dyDescent="0.2">
      <c r="A16" t="s">
        <v>835</v>
      </c>
      <c r="B16" t="str">
        <f t="shared" si="0"/>
        <v>+0.28230</v>
      </c>
      <c r="C16" s="125">
        <v>0.2823</v>
      </c>
      <c r="D16" t="str">
        <f t="shared" si="1"/>
        <v>+0.28126   +0.28230</v>
      </c>
      <c r="E16" t="str">
        <f t="shared" si="2"/>
        <v>+0.28126</v>
      </c>
      <c r="F16" s="125">
        <v>0.28126000000000001</v>
      </c>
      <c r="G16" s="80">
        <f t="shared" si="3"/>
        <v>1.0399999999999854E-3</v>
      </c>
      <c r="H16" s="68">
        <f t="shared" si="4"/>
        <v>3.6976463059090713E-3</v>
      </c>
      <c r="I16">
        <f t="shared" si="5"/>
        <v>0.36976463059090714</v>
      </c>
      <c r="J16" t="str">
        <f t="shared" si="16"/>
        <v>0015 0004 0007 01 01</v>
      </c>
      <c r="K16" t="str">
        <f t="shared" si="17"/>
        <v>0004 0007 01 01</v>
      </c>
      <c r="L16" t="str">
        <f t="shared" si="18"/>
        <v>0004</v>
      </c>
      <c r="M16" s="128">
        <f t="shared" si="19"/>
        <v>4</v>
      </c>
      <c r="N16" t="str">
        <f t="shared" si="6"/>
        <v>0007 01 01</v>
      </c>
      <c r="O16" t="str">
        <f t="shared" si="7"/>
        <v>0007</v>
      </c>
      <c r="P16" s="125">
        <f t="shared" si="8"/>
        <v>7</v>
      </c>
      <c r="Q16" t="str">
        <f t="shared" si="9"/>
        <v>01</v>
      </c>
      <c r="R16" s="125">
        <f t="shared" si="10"/>
        <v>1</v>
      </c>
      <c r="S16" t="str">
        <f t="shared" si="11"/>
        <v>0.020 1.000   0.000013   +0.28126   +0.28230</v>
      </c>
      <c r="T16" t="str">
        <f t="shared" si="12"/>
        <v>0.020 1.000</v>
      </c>
      <c r="U16" t="str">
        <f t="shared" si="13"/>
        <v>0.020</v>
      </c>
      <c r="V16" s="125">
        <v>0.02</v>
      </c>
      <c r="W16" t="str">
        <f t="shared" si="14"/>
        <v>1.000</v>
      </c>
      <c r="X16" s="125">
        <v>1</v>
      </c>
      <c r="Y16" s="134">
        <v>0.27689958436666734</v>
      </c>
      <c r="Z16" s="1">
        <f t="shared" si="15"/>
        <v>0.28688520000000001</v>
      </c>
    </row>
    <row r="17" spans="1:26" x14ac:dyDescent="0.2">
      <c r="A17" t="s">
        <v>836</v>
      </c>
      <c r="B17" t="str">
        <f t="shared" si="0"/>
        <v>-0.28065</v>
      </c>
      <c r="C17" s="125">
        <v>-0.28065000000000001</v>
      </c>
      <c r="D17" t="str">
        <f t="shared" si="1"/>
        <v>-0.28126   -0.28065</v>
      </c>
      <c r="E17" t="str">
        <f t="shared" si="2"/>
        <v>-0.28126</v>
      </c>
      <c r="F17" s="125">
        <v>-0.28126000000000001</v>
      </c>
      <c r="G17" s="80">
        <f t="shared" si="3"/>
        <v>6.0999999999999943E-4</v>
      </c>
      <c r="H17" s="68">
        <f t="shared" si="4"/>
        <v>2.1688117755813106E-3</v>
      </c>
      <c r="I17">
        <f t="shared" si="5"/>
        <v>0.21688117755813108</v>
      </c>
      <c r="J17" t="str">
        <f t="shared" si="16"/>
        <v>0016 0007 0004 01 01</v>
      </c>
      <c r="K17" t="str">
        <f t="shared" si="17"/>
        <v>0007 0004 01 01</v>
      </c>
      <c r="L17" t="str">
        <f t="shared" si="18"/>
        <v>0007</v>
      </c>
      <c r="M17" s="128">
        <f t="shared" si="19"/>
        <v>7</v>
      </c>
      <c r="N17" t="str">
        <f t="shared" si="6"/>
        <v>0004 01 01</v>
      </c>
      <c r="O17" t="str">
        <f t="shared" si="7"/>
        <v>0004</v>
      </c>
      <c r="P17" s="125">
        <f t="shared" si="8"/>
        <v>4</v>
      </c>
      <c r="Q17" t="str">
        <f t="shared" si="9"/>
        <v>01</v>
      </c>
      <c r="R17" s="125">
        <f t="shared" si="10"/>
        <v>1</v>
      </c>
      <c r="S17" t="str">
        <f t="shared" si="11"/>
        <v>0.020 2.000   0.000000   -0.28126   -0.28065</v>
      </c>
      <c r="T17" t="str">
        <f t="shared" si="12"/>
        <v>0.020 2.000</v>
      </c>
      <c r="U17" t="str">
        <f t="shared" si="13"/>
        <v>0.020</v>
      </c>
      <c r="V17" s="125">
        <v>0.02</v>
      </c>
      <c r="W17" t="str">
        <f t="shared" si="14"/>
        <v>2.000</v>
      </c>
      <c r="X17" s="125">
        <v>2</v>
      </c>
      <c r="Y17" s="134">
        <v>-0.29066551458993922</v>
      </c>
      <c r="Z17" s="1">
        <f t="shared" si="15"/>
        <v>-0.28688520000000001</v>
      </c>
    </row>
    <row r="18" spans="1:26" x14ac:dyDescent="0.2">
      <c r="A18" t="s">
        <v>837</v>
      </c>
      <c r="B18" t="str">
        <f t="shared" si="0"/>
        <v>+0.15779</v>
      </c>
      <c r="C18" s="125">
        <v>0.15779000000000001</v>
      </c>
      <c r="D18" t="str">
        <f t="shared" si="1"/>
        <v>+0.16101   +0.15779</v>
      </c>
      <c r="E18" t="str">
        <f t="shared" si="2"/>
        <v>+0.16101</v>
      </c>
      <c r="F18" s="125">
        <v>0.16100999999999999</v>
      </c>
      <c r="G18" s="80">
        <f t="shared" si="3"/>
        <v>3.2199999999999729E-3</v>
      </c>
      <c r="H18" s="68">
        <f t="shared" si="4"/>
        <v>1.9998757841127715E-2</v>
      </c>
      <c r="I18">
        <f t="shared" si="5"/>
        <v>1.9998757841127714</v>
      </c>
      <c r="J18" t="str">
        <f t="shared" si="16"/>
        <v>0017 0004 0009 01 01</v>
      </c>
      <c r="K18" t="str">
        <f t="shared" si="17"/>
        <v>0004 0009 01 01</v>
      </c>
      <c r="L18" t="str">
        <f t="shared" si="18"/>
        <v>0004</v>
      </c>
      <c r="M18" s="128">
        <f t="shared" si="19"/>
        <v>4</v>
      </c>
      <c r="N18" t="str">
        <f t="shared" si="6"/>
        <v>0009 01 01</v>
      </c>
      <c r="O18" t="str">
        <f t="shared" si="7"/>
        <v>0009</v>
      </c>
      <c r="P18" s="125">
        <f t="shared" si="8"/>
        <v>9</v>
      </c>
      <c r="Q18" t="str">
        <f t="shared" si="9"/>
        <v>01</v>
      </c>
      <c r="R18" s="125">
        <f t="shared" si="10"/>
        <v>1</v>
      </c>
      <c r="S18" t="str">
        <f t="shared" si="11"/>
        <v>0.020 1.000   0.000008   +0.16101   +0.15779</v>
      </c>
      <c r="T18" t="str">
        <f t="shared" si="12"/>
        <v>0.020 1.000</v>
      </c>
      <c r="U18" t="str">
        <f t="shared" si="13"/>
        <v>0.020</v>
      </c>
      <c r="V18" s="125">
        <v>0.02</v>
      </c>
      <c r="W18" t="str">
        <f t="shared" si="14"/>
        <v>1.000</v>
      </c>
      <c r="X18" s="125">
        <v>1</v>
      </c>
      <c r="Y18" s="134">
        <v>0.15804175295881773</v>
      </c>
      <c r="Z18" s="1">
        <f t="shared" si="15"/>
        <v>0.16423019999999999</v>
      </c>
    </row>
    <row r="19" spans="1:26" x14ac:dyDescent="0.2">
      <c r="A19" t="s">
        <v>838</v>
      </c>
      <c r="B19" t="str">
        <f t="shared" si="0"/>
        <v>-0.16074</v>
      </c>
      <c r="C19" s="125">
        <v>-0.16073999999999999</v>
      </c>
      <c r="D19" t="str">
        <f t="shared" si="1"/>
        <v>-0.16101   -0.16074</v>
      </c>
      <c r="E19" t="str">
        <f t="shared" si="2"/>
        <v>-0.16101</v>
      </c>
      <c r="F19" s="125">
        <v>-0.16100999999999999</v>
      </c>
      <c r="G19" s="80">
        <f t="shared" si="3"/>
        <v>2.6999999999999247E-4</v>
      </c>
      <c r="H19" s="68">
        <f t="shared" si="4"/>
        <v>1.676914477361608E-3</v>
      </c>
      <c r="I19">
        <f t="shared" si="5"/>
        <v>0.16769144773616079</v>
      </c>
      <c r="J19" t="str">
        <f t="shared" si="16"/>
        <v>0018 0009 0004 01 01</v>
      </c>
      <c r="K19" t="str">
        <f t="shared" si="17"/>
        <v>0009 0004 01 01</v>
      </c>
      <c r="L19" t="str">
        <f t="shared" si="18"/>
        <v>0009</v>
      </c>
      <c r="M19" s="128">
        <f t="shared" si="19"/>
        <v>9</v>
      </c>
      <c r="N19" t="str">
        <f t="shared" si="6"/>
        <v>0004 01 01</v>
      </c>
      <c r="O19" t="str">
        <f t="shared" si="7"/>
        <v>0004</v>
      </c>
      <c r="P19" s="125">
        <f t="shared" si="8"/>
        <v>4</v>
      </c>
      <c r="Q19" t="str">
        <f t="shared" si="9"/>
        <v>01</v>
      </c>
      <c r="R19" s="125">
        <f t="shared" si="10"/>
        <v>1</v>
      </c>
      <c r="S19" t="str">
        <f t="shared" si="11"/>
        <v>0.020 2.000   0.000000   -0.16101   -0.16074</v>
      </c>
      <c r="T19" t="str">
        <f t="shared" si="12"/>
        <v>0.020 2.000</v>
      </c>
      <c r="U19" t="str">
        <f t="shared" si="13"/>
        <v>0.020</v>
      </c>
      <c r="V19" s="125">
        <v>0.02</v>
      </c>
      <c r="W19" t="str">
        <f t="shared" si="14"/>
        <v>2.000</v>
      </c>
      <c r="X19" s="125">
        <v>2</v>
      </c>
      <c r="Y19" s="134">
        <v>-0.17225860704409937</v>
      </c>
      <c r="Z19" s="1">
        <f t="shared" si="15"/>
        <v>-0.16423019999999999</v>
      </c>
    </row>
    <row r="20" spans="1:26" x14ac:dyDescent="0.2">
      <c r="A20" t="s">
        <v>839</v>
      </c>
      <c r="B20" t="str">
        <f t="shared" si="0"/>
        <v>+0.44071</v>
      </c>
      <c r="C20" s="125">
        <v>0.44070999999999999</v>
      </c>
      <c r="D20" t="str">
        <f t="shared" si="1"/>
        <v>+0.44132   +0.44071</v>
      </c>
      <c r="E20" t="str">
        <f t="shared" si="2"/>
        <v>+0.44132</v>
      </c>
      <c r="F20" s="125">
        <v>0.44131999999999999</v>
      </c>
      <c r="G20" s="80">
        <f t="shared" si="3"/>
        <v>6.0999999999999943E-4</v>
      </c>
      <c r="H20" s="68">
        <f t="shared" si="4"/>
        <v>1.3822169854074129E-3</v>
      </c>
      <c r="I20">
        <f t="shared" si="5"/>
        <v>0.13822169854074129</v>
      </c>
      <c r="J20" t="str">
        <f t="shared" si="16"/>
        <v>0019 0005 0006 01 01</v>
      </c>
      <c r="K20" t="str">
        <f t="shared" si="17"/>
        <v>0005 0006 01 01</v>
      </c>
      <c r="L20" t="str">
        <f t="shared" si="18"/>
        <v>0005</v>
      </c>
      <c r="M20" s="128">
        <f t="shared" si="19"/>
        <v>5</v>
      </c>
      <c r="N20" t="str">
        <f t="shared" si="6"/>
        <v>0006 01 01</v>
      </c>
      <c r="O20" t="str">
        <f t="shared" si="7"/>
        <v>0006</v>
      </c>
      <c r="P20" s="125">
        <f t="shared" si="8"/>
        <v>6</v>
      </c>
      <c r="Q20" t="str">
        <f t="shared" si="9"/>
        <v>01</v>
      </c>
      <c r="R20" s="125">
        <f t="shared" si="10"/>
        <v>1</v>
      </c>
      <c r="S20" t="str">
        <f t="shared" si="11"/>
        <v>0.020 2.000   0.000000   +0.44132   +0.44071</v>
      </c>
      <c r="T20" t="str">
        <f t="shared" si="12"/>
        <v>0.020 2.000</v>
      </c>
      <c r="U20" t="str">
        <f t="shared" si="13"/>
        <v>0.020</v>
      </c>
      <c r="V20" s="125">
        <v>0.02</v>
      </c>
      <c r="W20" t="str">
        <f t="shared" si="14"/>
        <v>2.000</v>
      </c>
      <c r="X20" s="125">
        <v>2</v>
      </c>
      <c r="Y20" s="134">
        <v>0.44740313641622026</v>
      </c>
      <c r="Z20" s="1">
        <f t="shared" si="15"/>
        <v>0.4501464</v>
      </c>
    </row>
    <row r="21" spans="1:26" x14ac:dyDescent="0.2">
      <c r="A21" t="s">
        <v>840</v>
      </c>
      <c r="B21" t="str">
        <f t="shared" si="0"/>
        <v>-0.44665</v>
      </c>
      <c r="C21" s="125">
        <v>-0.44664999999999999</v>
      </c>
      <c r="D21" t="str">
        <f t="shared" si="1"/>
        <v>-0.44132   -0.44665</v>
      </c>
      <c r="E21" t="str">
        <f t="shared" si="2"/>
        <v>-0.44132</v>
      </c>
      <c r="F21" s="125">
        <v>-0.44131999999999999</v>
      </c>
      <c r="G21" s="80">
        <f t="shared" si="3"/>
        <v>5.3300000000000014E-3</v>
      </c>
      <c r="H21" s="68">
        <f t="shared" si="4"/>
        <v>1.2077404151182818E-2</v>
      </c>
      <c r="I21">
        <f t="shared" si="5"/>
        <v>1.2077404151182818</v>
      </c>
      <c r="J21" t="str">
        <f t="shared" si="16"/>
        <v>0020 0006 0005 01 01</v>
      </c>
      <c r="K21" t="str">
        <f t="shared" si="17"/>
        <v>0006 0005 01 01</v>
      </c>
      <c r="L21" t="str">
        <f t="shared" si="18"/>
        <v>0006</v>
      </c>
      <c r="M21" s="128">
        <f t="shared" si="19"/>
        <v>6</v>
      </c>
      <c r="N21" t="str">
        <f t="shared" si="6"/>
        <v>0005 01 01</v>
      </c>
      <c r="O21" t="str">
        <f t="shared" si="7"/>
        <v>0005</v>
      </c>
      <c r="P21" s="125">
        <f t="shared" si="8"/>
        <v>5</v>
      </c>
      <c r="Q21" t="str">
        <f t="shared" si="9"/>
        <v>01</v>
      </c>
      <c r="R21" s="125">
        <f t="shared" si="10"/>
        <v>1</v>
      </c>
      <c r="S21" t="str">
        <f t="shared" si="11"/>
        <v>0.020 2.000   0.000000   -0.44132   -0.44665</v>
      </c>
      <c r="T21" t="str">
        <f t="shared" si="12"/>
        <v>0.020 2.000</v>
      </c>
      <c r="U21" t="str">
        <f t="shared" si="13"/>
        <v>0.020</v>
      </c>
      <c r="V21" s="125">
        <v>0.02</v>
      </c>
      <c r="W21" t="str">
        <f t="shared" si="14"/>
        <v>2.000</v>
      </c>
      <c r="X21" s="125">
        <v>2</v>
      </c>
      <c r="Y21" s="134">
        <v>-0.43997157506179385</v>
      </c>
      <c r="Z21" s="1">
        <f t="shared" si="15"/>
        <v>-0.4501464</v>
      </c>
    </row>
    <row r="22" spans="1:26" x14ac:dyDescent="0.2">
      <c r="A22" t="s">
        <v>841</v>
      </c>
      <c r="B22" t="str">
        <f t="shared" si="0"/>
        <v>+0.07601</v>
      </c>
      <c r="C22" s="125">
        <v>7.6009999999999994E-2</v>
      </c>
      <c r="D22" t="str">
        <f t="shared" si="1"/>
        <v>+0.07337   +0.07601</v>
      </c>
      <c r="E22" t="str">
        <f t="shared" si="2"/>
        <v>+0.07337</v>
      </c>
      <c r="F22" s="125">
        <v>7.3370000000000005E-2</v>
      </c>
      <c r="G22" s="80">
        <f t="shared" si="3"/>
        <v>2.6399999999999896E-3</v>
      </c>
      <c r="H22" s="68">
        <f t="shared" si="4"/>
        <v>3.5982008995502107E-2</v>
      </c>
      <c r="I22">
        <f t="shared" si="5"/>
        <v>3.5982008995502106</v>
      </c>
      <c r="J22" t="str">
        <f t="shared" si="16"/>
        <v>0021 0006 0011 01 01</v>
      </c>
      <c r="K22" t="str">
        <f t="shared" si="17"/>
        <v>0006 0011 01 01</v>
      </c>
      <c r="L22" t="str">
        <f t="shared" si="18"/>
        <v>0006</v>
      </c>
      <c r="M22" s="128">
        <f t="shared" si="19"/>
        <v>6</v>
      </c>
      <c r="N22" t="str">
        <f t="shared" si="6"/>
        <v>0011 01 01</v>
      </c>
      <c r="O22" t="str">
        <f t="shared" si="7"/>
        <v>0011</v>
      </c>
      <c r="P22" s="125">
        <f t="shared" si="8"/>
        <v>11</v>
      </c>
      <c r="Q22" t="str">
        <f t="shared" si="9"/>
        <v>01</v>
      </c>
      <c r="R22" s="125">
        <f t="shared" si="10"/>
        <v>1</v>
      </c>
      <c r="S22" t="str">
        <f t="shared" si="11"/>
        <v>0.020 1.000   0.000005   +0.07337   +0.07601</v>
      </c>
      <c r="T22" t="str">
        <f t="shared" si="12"/>
        <v>0.020 1.000</v>
      </c>
      <c r="U22" t="str">
        <f t="shared" si="13"/>
        <v>0.020</v>
      </c>
      <c r="V22" s="125">
        <v>0.02</v>
      </c>
      <c r="W22" t="str">
        <f t="shared" si="14"/>
        <v>1.000</v>
      </c>
      <c r="X22" s="125">
        <v>1</v>
      </c>
      <c r="Y22" s="134">
        <v>6.9245412560586042E-2</v>
      </c>
      <c r="Z22" s="1">
        <f t="shared" si="15"/>
        <v>7.4837400000000012E-2</v>
      </c>
    </row>
    <row r="23" spans="1:26" x14ac:dyDescent="0.2">
      <c r="A23" t="s">
        <v>842</v>
      </c>
      <c r="B23" t="str">
        <f t="shared" si="0"/>
        <v>-0.07810</v>
      </c>
      <c r="C23" s="125">
        <v>-7.8100000000000003E-2</v>
      </c>
      <c r="D23" t="str">
        <f t="shared" si="1"/>
        <v>-0.07282   -0.07810</v>
      </c>
      <c r="E23" t="str">
        <f t="shared" si="2"/>
        <v>-0.07282</v>
      </c>
      <c r="F23" s="125">
        <v>-7.2819999999999996E-2</v>
      </c>
      <c r="G23" s="80">
        <f t="shared" si="3"/>
        <v>5.2800000000000069E-3</v>
      </c>
      <c r="H23" s="68">
        <f t="shared" si="4"/>
        <v>7.2507552870090738E-2</v>
      </c>
      <c r="I23">
        <f t="shared" si="5"/>
        <v>7.2507552870090741</v>
      </c>
      <c r="J23" t="str">
        <f t="shared" si="16"/>
        <v>0022 0011 0006 01 01</v>
      </c>
      <c r="K23" t="str">
        <f t="shared" si="17"/>
        <v>0011 0006 01 01</v>
      </c>
      <c r="L23" t="str">
        <f t="shared" si="18"/>
        <v>0011</v>
      </c>
      <c r="M23" s="128">
        <f t="shared" si="19"/>
        <v>11</v>
      </c>
      <c r="N23" t="str">
        <f t="shared" si="6"/>
        <v>0006 01 01</v>
      </c>
      <c r="O23" t="str">
        <f t="shared" si="7"/>
        <v>0006</v>
      </c>
      <c r="P23" s="125">
        <f t="shared" si="8"/>
        <v>6</v>
      </c>
      <c r="Q23" t="str">
        <f t="shared" si="9"/>
        <v>01</v>
      </c>
      <c r="R23" s="125">
        <f t="shared" si="10"/>
        <v>1</v>
      </c>
      <c r="S23" t="str">
        <f t="shared" si="11"/>
        <v>0.020 2.000   0.000000   -0.07282   -0.07810</v>
      </c>
      <c r="T23" t="str">
        <f t="shared" si="12"/>
        <v>0.020 2.000</v>
      </c>
      <c r="U23" t="str">
        <f t="shared" si="13"/>
        <v>0.020</v>
      </c>
      <c r="V23" s="125">
        <v>0.02</v>
      </c>
      <c r="W23" t="str">
        <f t="shared" si="14"/>
        <v>2.000</v>
      </c>
      <c r="X23" s="125">
        <v>2</v>
      </c>
      <c r="Y23" s="134">
        <v>-6.5686900631705597E-2</v>
      </c>
      <c r="Z23" s="1">
        <f t="shared" si="15"/>
        <v>-7.4276399999999992E-2</v>
      </c>
    </row>
    <row r="24" spans="1:26" x14ac:dyDescent="0.2">
      <c r="A24" t="s">
        <v>843</v>
      </c>
      <c r="B24" t="str">
        <f t="shared" si="0"/>
        <v>+0.07841</v>
      </c>
      <c r="C24" s="125">
        <v>7.8409999999999994E-2</v>
      </c>
      <c r="D24" t="str">
        <f t="shared" si="1"/>
        <v>+0.07850   +0.07841</v>
      </c>
      <c r="E24" t="str">
        <f t="shared" si="2"/>
        <v>+0.07850</v>
      </c>
      <c r="F24" s="125">
        <v>7.85E-2</v>
      </c>
      <c r="G24" s="80">
        <f t="shared" si="3"/>
        <v>9.0000000000006741E-5</v>
      </c>
      <c r="H24" s="68">
        <f t="shared" si="4"/>
        <v>1.14649681528671E-3</v>
      </c>
      <c r="I24">
        <f t="shared" si="5"/>
        <v>0.114649681528671</v>
      </c>
      <c r="J24" t="str">
        <f t="shared" si="16"/>
        <v>0023 0006 0012 01 01</v>
      </c>
      <c r="K24" t="str">
        <f t="shared" si="17"/>
        <v>0006 0012 01 01</v>
      </c>
      <c r="L24" t="str">
        <f t="shared" si="18"/>
        <v>0006</v>
      </c>
      <c r="M24" s="128">
        <f t="shared" si="19"/>
        <v>6</v>
      </c>
      <c r="N24" t="str">
        <f t="shared" si="6"/>
        <v>0012 01 01</v>
      </c>
      <c r="O24" t="str">
        <f t="shared" si="7"/>
        <v>0012</v>
      </c>
      <c r="P24" s="125">
        <f t="shared" si="8"/>
        <v>12</v>
      </c>
      <c r="Q24" t="str">
        <f t="shared" si="9"/>
        <v>01</v>
      </c>
      <c r="R24" s="125">
        <f t="shared" si="10"/>
        <v>1</v>
      </c>
      <c r="S24" t="str">
        <f t="shared" si="11"/>
        <v>0.020 1.000   0.000005   +0.07850   +0.07841</v>
      </c>
      <c r="T24" t="str">
        <f t="shared" si="12"/>
        <v>0.020 1.000</v>
      </c>
      <c r="U24" t="str">
        <f t="shared" si="13"/>
        <v>0.020</v>
      </c>
      <c r="V24" s="125">
        <v>0.02</v>
      </c>
      <c r="W24" t="str">
        <f t="shared" si="14"/>
        <v>1.000</v>
      </c>
      <c r="X24" s="125">
        <v>1</v>
      </c>
      <c r="Y24" s="134">
        <v>8.4417243038810139E-2</v>
      </c>
      <c r="Z24" s="1">
        <f t="shared" si="15"/>
        <v>8.0070000000000002E-2</v>
      </c>
    </row>
    <row r="25" spans="1:26" x14ac:dyDescent="0.2">
      <c r="A25" t="s">
        <v>844</v>
      </c>
      <c r="B25" t="str">
        <f t="shared" si="0"/>
        <v>-0.07130</v>
      </c>
      <c r="C25" s="125">
        <v>-7.1300000000000002E-2</v>
      </c>
      <c r="D25" t="str">
        <f t="shared" si="1"/>
        <v>-0.07777   -0.07130</v>
      </c>
      <c r="E25" t="str">
        <f t="shared" si="2"/>
        <v>-0.07777</v>
      </c>
      <c r="F25" s="125">
        <v>-7.7770000000000006E-2</v>
      </c>
      <c r="G25" s="80">
        <f t="shared" si="3"/>
        <v>6.4700000000000035E-3</v>
      </c>
      <c r="H25" s="68">
        <f t="shared" si="4"/>
        <v>8.3194033689083235E-2</v>
      </c>
      <c r="I25">
        <f t="shared" si="5"/>
        <v>8.3194033689083238</v>
      </c>
      <c r="J25" t="str">
        <f t="shared" si="16"/>
        <v>0024 0012 0006 01 01</v>
      </c>
      <c r="K25" t="str">
        <f t="shared" si="17"/>
        <v>0012 0006 01 01</v>
      </c>
      <c r="L25" t="str">
        <f t="shared" si="18"/>
        <v>0012</v>
      </c>
      <c r="M25" s="128">
        <f t="shared" si="19"/>
        <v>12</v>
      </c>
      <c r="N25" t="str">
        <f t="shared" si="6"/>
        <v>0006 01 01</v>
      </c>
      <c r="O25" t="str">
        <f t="shared" si="7"/>
        <v>0006</v>
      </c>
      <c r="P25" s="125">
        <f t="shared" si="8"/>
        <v>6</v>
      </c>
      <c r="Q25" t="str">
        <f t="shared" si="9"/>
        <v>01</v>
      </c>
      <c r="R25" s="125">
        <f t="shared" si="10"/>
        <v>1</v>
      </c>
      <c r="S25" t="str">
        <f t="shared" si="11"/>
        <v>0.020 2.000   0.000000   -0.07777   -0.07130</v>
      </c>
      <c r="T25" t="str">
        <f t="shared" si="12"/>
        <v>0.020 2.000</v>
      </c>
      <c r="U25" t="str">
        <f t="shared" si="13"/>
        <v>0.020</v>
      </c>
      <c r="V25" s="125">
        <v>0.02</v>
      </c>
      <c r="W25" t="str">
        <f t="shared" si="14"/>
        <v>2.000</v>
      </c>
      <c r="X25" s="125">
        <v>2</v>
      </c>
      <c r="Y25" s="134">
        <v>-8.1240962842342473E-2</v>
      </c>
      <c r="Z25" s="1">
        <f t="shared" si="15"/>
        <v>-7.9325400000000004E-2</v>
      </c>
    </row>
    <row r="26" spans="1:26" x14ac:dyDescent="0.2">
      <c r="A26" t="s">
        <v>845</v>
      </c>
      <c r="B26" t="str">
        <f t="shared" si="0"/>
        <v>+0.18023</v>
      </c>
      <c r="C26" s="125">
        <v>0.18023</v>
      </c>
      <c r="D26" t="str">
        <f t="shared" si="1"/>
        <v>+0.17927   +0.18023</v>
      </c>
      <c r="E26" t="str">
        <f t="shared" si="2"/>
        <v>+0.17927</v>
      </c>
      <c r="F26" s="125">
        <v>0.17927000000000001</v>
      </c>
      <c r="G26" s="80">
        <f t="shared" si="3"/>
        <v>9.5999999999998864E-4</v>
      </c>
      <c r="H26" s="68">
        <f t="shared" si="4"/>
        <v>5.3550510403301641E-3</v>
      </c>
      <c r="I26">
        <f t="shared" si="5"/>
        <v>0.53550510403301643</v>
      </c>
      <c r="J26" t="str">
        <f t="shared" si="16"/>
        <v>0025 0006 0013 01 01</v>
      </c>
      <c r="K26" t="str">
        <f t="shared" si="17"/>
        <v>0006 0013 01 01</v>
      </c>
      <c r="L26" t="str">
        <f t="shared" si="18"/>
        <v>0006</v>
      </c>
      <c r="M26" s="128">
        <f t="shared" si="19"/>
        <v>6</v>
      </c>
      <c r="N26" t="str">
        <f t="shared" si="6"/>
        <v>0013 01 01</v>
      </c>
      <c r="O26" t="str">
        <f t="shared" si="7"/>
        <v>0013</v>
      </c>
      <c r="P26" s="125">
        <f t="shared" si="8"/>
        <v>13</v>
      </c>
      <c r="Q26" t="str">
        <f t="shared" si="9"/>
        <v>01</v>
      </c>
      <c r="R26" s="125">
        <f t="shared" si="10"/>
        <v>1</v>
      </c>
      <c r="S26" t="str">
        <f t="shared" si="11"/>
        <v>0.020 1.000   0.000009   +0.17927   +0.18023</v>
      </c>
      <c r="T26" t="str">
        <f t="shared" si="12"/>
        <v>0.020 1.000</v>
      </c>
      <c r="U26" t="str">
        <f t="shared" si="13"/>
        <v>0.020</v>
      </c>
      <c r="V26" s="125">
        <v>0.02</v>
      </c>
      <c r="W26" t="str">
        <f t="shared" si="14"/>
        <v>1.000</v>
      </c>
      <c r="X26" s="125">
        <v>1</v>
      </c>
      <c r="Y26" s="134">
        <v>0.18439881431754424</v>
      </c>
      <c r="Z26" s="1">
        <f t="shared" si="15"/>
        <v>0.18285540000000003</v>
      </c>
    </row>
    <row r="27" spans="1:26" x14ac:dyDescent="0.2">
      <c r="A27" t="s">
        <v>846</v>
      </c>
      <c r="B27" t="str">
        <f t="shared" si="0"/>
        <v>-0.17310</v>
      </c>
      <c r="C27" s="125">
        <v>-0.1731</v>
      </c>
      <c r="D27" t="str">
        <f t="shared" si="1"/>
        <v>-0.17709   -0.17310</v>
      </c>
      <c r="E27" t="str">
        <f t="shared" si="2"/>
        <v>-0.17709</v>
      </c>
      <c r="F27" s="125">
        <v>-0.17709</v>
      </c>
      <c r="G27" s="80">
        <f t="shared" si="3"/>
        <v>3.9899999999999936E-3</v>
      </c>
      <c r="H27" s="68">
        <f t="shared" si="4"/>
        <v>2.2530916483144127E-2</v>
      </c>
      <c r="I27">
        <f t="shared" si="5"/>
        <v>2.2530916483144128</v>
      </c>
      <c r="J27" t="str">
        <f t="shared" si="16"/>
        <v>0026 0013 0006 01 01</v>
      </c>
      <c r="K27" t="str">
        <f t="shared" si="17"/>
        <v>0013 0006 01 01</v>
      </c>
      <c r="L27" t="str">
        <f t="shared" si="18"/>
        <v>0013</v>
      </c>
      <c r="M27" s="128">
        <f t="shared" si="19"/>
        <v>13</v>
      </c>
      <c r="N27" t="str">
        <f t="shared" si="6"/>
        <v>0006 01 01</v>
      </c>
      <c r="O27" t="str">
        <f t="shared" si="7"/>
        <v>0006</v>
      </c>
      <c r="P27" s="125">
        <f t="shared" si="8"/>
        <v>6</v>
      </c>
      <c r="Q27" t="str">
        <f t="shared" si="9"/>
        <v>01</v>
      </c>
      <c r="R27" s="125">
        <f t="shared" si="10"/>
        <v>1</v>
      </c>
      <c r="S27" t="str">
        <f t="shared" si="11"/>
        <v>0.020 2.000   0.000000   -0.17709   -0.17310</v>
      </c>
      <c r="T27" t="str">
        <f t="shared" si="12"/>
        <v>0.020 2.000</v>
      </c>
      <c r="U27" t="str">
        <f t="shared" si="13"/>
        <v>0.020</v>
      </c>
      <c r="V27" s="125">
        <v>0.02</v>
      </c>
      <c r="W27" t="str">
        <f t="shared" si="14"/>
        <v>2.000</v>
      </c>
      <c r="X27" s="125">
        <v>2</v>
      </c>
      <c r="Y27" s="134">
        <v>-0.1904201591921951</v>
      </c>
      <c r="Z27" s="1">
        <f t="shared" si="15"/>
        <v>-0.18063180000000001</v>
      </c>
    </row>
    <row r="28" spans="1:26" x14ac:dyDescent="0.2">
      <c r="A28" t="s">
        <v>847</v>
      </c>
      <c r="B28" t="str">
        <f t="shared" si="0"/>
        <v>+0.00030</v>
      </c>
      <c r="C28" s="125">
        <v>2.9999999999999997E-4</v>
      </c>
      <c r="D28" t="str">
        <f t="shared" si="1"/>
        <v>-0.00000   +0.00030</v>
      </c>
      <c r="E28" t="str">
        <f t="shared" si="2"/>
        <v>-0.00000</v>
      </c>
      <c r="F28" s="125">
        <v>0</v>
      </c>
      <c r="G28" s="80">
        <f t="shared" si="3"/>
        <v>2.9999999999999997E-4</v>
      </c>
      <c r="H28" s="68"/>
      <c r="J28" t="str">
        <f t="shared" si="16"/>
        <v>0027 0007 0008 01 01</v>
      </c>
      <c r="K28" t="str">
        <f t="shared" si="17"/>
        <v>0007 0008 01 01</v>
      </c>
      <c r="L28" t="str">
        <f t="shared" si="18"/>
        <v>0007</v>
      </c>
      <c r="M28" s="128">
        <f t="shared" si="19"/>
        <v>7</v>
      </c>
      <c r="N28" t="str">
        <f t="shared" si="6"/>
        <v>0008 01 01</v>
      </c>
      <c r="O28" t="str">
        <f t="shared" si="7"/>
        <v>0008</v>
      </c>
      <c r="P28" s="125">
        <f t="shared" si="8"/>
        <v>8</v>
      </c>
      <c r="Q28" t="str">
        <f t="shared" si="9"/>
        <v>01</v>
      </c>
      <c r="R28" s="125">
        <f t="shared" si="10"/>
        <v>1</v>
      </c>
      <c r="S28" t="str">
        <f t="shared" si="11"/>
        <v>0.020 1.000   0.000003   -0.00000   +0.00030</v>
      </c>
      <c r="T28" t="str">
        <f t="shared" si="12"/>
        <v>0.020 1.000</v>
      </c>
      <c r="U28" t="str">
        <f t="shared" si="13"/>
        <v>0.020</v>
      </c>
      <c r="V28" s="125">
        <v>0.02</v>
      </c>
      <c r="W28" t="str">
        <f t="shared" si="14"/>
        <v>1.000</v>
      </c>
      <c r="X28" s="125">
        <v>1</v>
      </c>
      <c r="Y28" s="134">
        <v>-3.2292720458909239E-3</v>
      </c>
      <c r="Z28" s="1">
        <f t="shared" si="15"/>
        <v>0</v>
      </c>
    </row>
    <row r="29" spans="1:26" x14ac:dyDescent="0.2">
      <c r="A29" t="s">
        <v>848</v>
      </c>
      <c r="B29" t="str">
        <f t="shared" si="0"/>
        <v>-0.00032</v>
      </c>
      <c r="C29" s="125">
        <v>-3.2000000000000003E-4</v>
      </c>
      <c r="D29" t="str">
        <f t="shared" si="1"/>
        <v>+0.00000   -0.00032</v>
      </c>
      <c r="E29" t="str">
        <f t="shared" si="2"/>
        <v>+0.00000</v>
      </c>
      <c r="F29" s="125">
        <v>0</v>
      </c>
      <c r="G29" s="80">
        <f t="shared" si="3"/>
        <v>3.2000000000000003E-4</v>
      </c>
      <c r="H29" s="68"/>
      <c r="J29" t="str">
        <f t="shared" si="16"/>
        <v>0028 0008 0007 01 01</v>
      </c>
      <c r="K29" t="str">
        <f t="shared" si="17"/>
        <v>0008 0007 01 01</v>
      </c>
      <c r="L29" t="str">
        <f t="shared" si="18"/>
        <v>0008</v>
      </c>
      <c r="M29" s="128">
        <f t="shared" si="19"/>
        <v>8</v>
      </c>
      <c r="N29" t="str">
        <f t="shared" si="6"/>
        <v>0007 01 01</v>
      </c>
      <c r="O29" t="str">
        <f t="shared" si="7"/>
        <v>0007</v>
      </c>
      <c r="P29" s="125">
        <f t="shared" si="8"/>
        <v>7</v>
      </c>
      <c r="Q29" t="str">
        <f t="shared" si="9"/>
        <v>01</v>
      </c>
      <c r="R29" s="125">
        <f t="shared" si="10"/>
        <v>1</v>
      </c>
      <c r="S29" t="str">
        <f t="shared" si="11"/>
        <v>0.020 1.000   0.000003   +0.00000   -0.00032</v>
      </c>
      <c r="T29" t="str">
        <f t="shared" si="12"/>
        <v>0.020 1.000</v>
      </c>
      <c r="U29" t="str">
        <f t="shared" si="13"/>
        <v>0.020</v>
      </c>
      <c r="V29" s="125">
        <v>0.02</v>
      </c>
      <c r="W29" t="str">
        <f t="shared" si="14"/>
        <v>1.000</v>
      </c>
      <c r="X29" s="125">
        <v>1</v>
      </c>
      <c r="Y29" s="134">
        <v>-3.8647136856280063E-3</v>
      </c>
      <c r="Z29" s="1">
        <f t="shared" si="15"/>
        <v>0</v>
      </c>
    </row>
    <row r="30" spans="1:26" x14ac:dyDescent="0.2">
      <c r="A30" t="s">
        <v>849</v>
      </c>
      <c r="B30" t="str">
        <f t="shared" si="0"/>
        <v>+0.27339</v>
      </c>
      <c r="C30" s="125">
        <v>0.27339000000000002</v>
      </c>
      <c r="D30" t="str">
        <f t="shared" si="1"/>
        <v>+0.28108   +0.27339</v>
      </c>
      <c r="E30" t="str">
        <f t="shared" si="2"/>
        <v>+0.28108</v>
      </c>
      <c r="F30" s="125">
        <v>0.28108</v>
      </c>
      <c r="G30" s="80">
        <f t="shared" si="3"/>
        <v>7.6899999999999746E-3</v>
      </c>
      <c r="H30" s="68">
        <f t="shared" si="4"/>
        <v>2.7358759072150188E-2</v>
      </c>
      <c r="I30">
        <f t="shared" si="5"/>
        <v>2.7358759072150187</v>
      </c>
      <c r="J30" t="str">
        <f t="shared" si="16"/>
        <v>0029 0007 0009 01 01</v>
      </c>
      <c r="K30" t="str">
        <f t="shared" si="17"/>
        <v>0007 0009 01 01</v>
      </c>
      <c r="L30" t="str">
        <f t="shared" si="18"/>
        <v>0007</v>
      </c>
      <c r="M30" s="128">
        <f t="shared" si="19"/>
        <v>7</v>
      </c>
      <c r="N30" t="str">
        <f t="shared" si="6"/>
        <v>0009 01 01</v>
      </c>
      <c r="O30" t="str">
        <f t="shared" si="7"/>
        <v>0009</v>
      </c>
      <c r="P30" s="125">
        <f t="shared" si="8"/>
        <v>9</v>
      </c>
      <c r="Q30" t="str">
        <f t="shared" si="9"/>
        <v>01</v>
      </c>
      <c r="R30" s="125">
        <f t="shared" si="10"/>
        <v>1</v>
      </c>
      <c r="S30" t="str">
        <f t="shared" si="11"/>
        <v>0.020 2.000   0.000000   +0.28108   +0.27339</v>
      </c>
      <c r="T30" t="str">
        <f t="shared" si="12"/>
        <v>0.020 2.000</v>
      </c>
      <c r="U30" t="str">
        <f t="shared" si="13"/>
        <v>0.020</v>
      </c>
      <c r="V30" s="125">
        <v>0.02</v>
      </c>
      <c r="W30" t="str">
        <f t="shared" si="14"/>
        <v>2.000</v>
      </c>
      <c r="X30" s="125">
        <v>2</v>
      </c>
      <c r="Y30" s="134">
        <v>0.29126700161217661</v>
      </c>
      <c r="Z30" s="1">
        <f t="shared" si="15"/>
        <v>0.2867016</v>
      </c>
    </row>
    <row r="31" spans="1:26" x14ac:dyDescent="0.2">
      <c r="A31" t="s">
        <v>850</v>
      </c>
      <c r="B31" t="str">
        <f t="shared" si="0"/>
        <v>-0.27803</v>
      </c>
      <c r="C31" s="125">
        <v>-0.27803</v>
      </c>
      <c r="D31" t="str">
        <f t="shared" si="1"/>
        <v>-0.28108   -0.27803</v>
      </c>
      <c r="E31" t="str">
        <f t="shared" si="2"/>
        <v>-0.28108</v>
      </c>
      <c r="F31" s="125">
        <v>-0.28108</v>
      </c>
      <c r="G31" s="80">
        <f t="shared" si="3"/>
        <v>3.0499999999999972E-3</v>
      </c>
      <c r="H31" s="68">
        <f t="shared" si="4"/>
        <v>1.0851003273089502E-2</v>
      </c>
      <c r="I31">
        <f t="shared" si="5"/>
        <v>1.0851003273089501</v>
      </c>
      <c r="J31" t="str">
        <f t="shared" si="16"/>
        <v>0030 0009 0007 01 01</v>
      </c>
      <c r="K31" t="str">
        <f t="shared" si="17"/>
        <v>0009 0007 01 01</v>
      </c>
      <c r="L31" t="str">
        <f t="shared" si="18"/>
        <v>0009</v>
      </c>
      <c r="M31" s="128">
        <f t="shared" si="19"/>
        <v>9</v>
      </c>
      <c r="N31" t="str">
        <f t="shared" si="6"/>
        <v>0007 01 01</v>
      </c>
      <c r="O31" t="str">
        <f t="shared" si="7"/>
        <v>0007</v>
      </c>
      <c r="P31" s="125">
        <f t="shared" si="8"/>
        <v>7</v>
      </c>
      <c r="Q31" t="str">
        <f t="shared" si="9"/>
        <v>01</v>
      </c>
      <c r="R31" s="125">
        <f t="shared" si="10"/>
        <v>1</v>
      </c>
      <c r="S31" t="str">
        <f t="shared" si="11"/>
        <v>0.020 2.000   0.000000   -0.28108   -0.27803</v>
      </c>
      <c r="T31" t="str">
        <f t="shared" si="12"/>
        <v>0.020 2.000</v>
      </c>
      <c r="U31" t="str">
        <f t="shared" si="13"/>
        <v>0.020</v>
      </c>
      <c r="V31" s="125">
        <v>0.02</v>
      </c>
      <c r="W31" t="str">
        <f t="shared" si="14"/>
        <v>2.000</v>
      </c>
      <c r="X31" s="125">
        <v>2</v>
      </c>
      <c r="Y31" s="134">
        <v>-0.26924394292538556</v>
      </c>
      <c r="Z31" s="1">
        <f t="shared" si="15"/>
        <v>-0.2867016</v>
      </c>
    </row>
    <row r="32" spans="1:26" x14ac:dyDescent="0.2">
      <c r="A32" t="s">
        <v>851</v>
      </c>
      <c r="B32" t="str">
        <f t="shared" si="0"/>
        <v>+0.05426</v>
      </c>
      <c r="C32" s="125">
        <v>5.4260000000000003E-2</v>
      </c>
      <c r="D32" t="str">
        <f t="shared" si="1"/>
        <v>+0.05275   +0.05426</v>
      </c>
      <c r="E32" t="str">
        <f t="shared" si="2"/>
        <v>+0.05275</v>
      </c>
      <c r="F32" s="125">
        <v>5.2749999999999998E-2</v>
      </c>
      <c r="G32" s="80">
        <f t="shared" si="3"/>
        <v>1.5100000000000044E-3</v>
      </c>
      <c r="H32" s="68">
        <f t="shared" si="4"/>
        <v>2.8625592417061696E-2</v>
      </c>
      <c r="I32">
        <f t="shared" si="5"/>
        <v>2.8625592417061698</v>
      </c>
      <c r="J32" t="str">
        <f t="shared" si="16"/>
        <v>0031 0009 0010 01 01</v>
      </c>
      <c r="K32" t="str">
        <f t="shared" si="17"/>
        <v>0009 0010 01 01</v>
      </c>
      <c r="L32" t="str">
        <f t="shared" si="18"/>
        <v>0009</v>
      </c>
      <c r="M32" s="128">
        <f t="shared" si="19"/>
        <v>9</v>
      </c>
      <c r="N32" t="str">
        <f t="shared" si="6"/>
        <v>0010 01 01</v>
      </c>
      <c r="O32" t="str">
        <f t="shared" si="7"/>
        <v>0010</v>
      </c>
      <c r="P32" s="125">
        <f t="shared" si="8"/>
        <v>10</v>
      </c>
      <c r="Q32" t="str">
        <f t="shared" si="9"/>
        <v>01</v>
      </c>
      <c r="R32" s="125">
        <f t="shared" si="10"/>
        <v>1</v>
      </c>
      <c r="S32" t="str">
        <f t="shared" si="11"/>
        <v>0.020 1.000   0.000004   +0.05275   +0.05426</v>
      </c>
      <c r="T32" t="str">
        <f t="shared" si="12"/>
        <v>0.020 1.000</v>
      </c>
      <c r="U32" t="str">
        <f t="shared" si="13"/>
        <v>0.020</v>
      </c>
      <c r="V32" s="125">
        <v>0.02</v>
      </c>
      <c r="W32" t="str">
        <f t="shared" si="14"/>
        <v>1.000</v>
      </c>
      <c r="X32" s="125">
        <v>1</v>
      </c>
      <c r="Y32" s="134">
        <v>5.1281050449234138E-2</v>
      </c>
      <c r="Z32" s="1">
        <f t="shared" si="15"/>
        <v>5.3804999999999999E-2</v>
      </c>
    </row>
    <row r="33" spans="1:26" x14ac:dyDescent="0.2">
      <c r="A33" t="s">
        <v>852</v>
      </c>
      <c r="B33" t="str">
        <f t="shared" si="0"/>
        <v>-0.04998</v>
      </c>
      <c r="C33" s="125">
        <v>-4.9979999999999997E-2</v>
      </c>
      <c r="D33" t="str">
        <f t="shared" si="1"/>
        <v>-0.05261   -0.04998</v>
      </c>
      <c r="E33" t="str">
        <f t="shared" si="2"/>
        <v>-0.05261</v>
      </c>
      <c r="F33" s="125">
        <v>-5.2609999999999997E-2</v>
      </c>
      <c r="G33" s="80">
        <f t="shared" si="3"/>
        <v>2.6300000000000004E-3</v>
      </c>
      <c r="H33" s="68">
        <f t="shared" si="4"/>
        <v>4.9990496103402407E-2</v>
      </c>
      <c r="I33">
        <f t="shared" si="5"/>
        <v>4.9990496103402409</v>
      </c>
      <c r="J33" t="str">
        <f t="shared" si="16"/>
        <v>0032 0010 0009 01 01</v>
      </c>
      <c r="K33" t="str">
        <f t="shared" si="17"/>
        <v>0010 0009 01 01</v>
      </c>
      <c r="L33" t="str">
        <f t="shared" si="18"/>
        <v>0010</v>
      </c>
      <c r="M33" s="128">
        <f t="shared" si="19"/>
        <v>10</v>
      </c>
      <c r="N33" t="str">
        <f t="shared" si="6"/>
        <v>0009 01 01</v>
      </c>
      <c r="O33" t="str">
        <f t="shared" si="7"/>
        <v>0009</v>
      </c>
      <c r="P33" s="125">
        <f t="shared" si="8"/>
        <v>9</v>
      </c>
      <c r="Q33" t="str">
        <f t="shared" si="9"/>
        <v>01</v>
      </c>
      <c r="R33" s="125">
        <f t="shared" si="10"/>
        <v>1</v>
      </c>
      <c r="S33" t="str">
        <f t="shared" si="11"/>
        <v>0.020 2.000   0.000000   -0.05261   -0.04998</v>
      </c>
      <c r="T33" t="str">
        <f t="shared" si="12"/>
        <v>0.020 2.000</v>
      </c>
      <c r="U33" t="str">
        <f t="shared" si="13"/>
        <v>0.020</v>
      </c>
      <c r="V33" s="125">
        <v>0.02</v>
      </c>
      <c r="W33" t="str">
        <f t="shared" si="14"/>
        <v>2.000</v>
      </c>
      <c r="X33" s="125">
        <v>2</v>
      </c>
      <c r="Y33" s="134">
        <v>-5.1004611275380411E-2</v>
      </c>
      <c r="Z33" s="1">
        <f t="shared" si="15"/>
        <v>-5.36622E-2</v>
      </c>
    </row>
    <row r="34" spans="1:26" x14ac:dyDescent="0.2">
      <c r="A34" t="s">
        <v>853</v>
      </c>
      <c r="B34" t="str">
        <f t="shared" si="0"/>
        <v>+0.09201</v>
      </c>
      <c r="C34" s="125">
        <v>9.2009999999999995E-2</v>
      </c>
      <c r="D34" t="str">
        <f t="shared" si="1"/>
        <v>+0.09340   +0.09201</v>
      </c>
      <c r="E34" t="str">
        <f t="shared" si="2"/>
        <v>+0.09340</v>
      </c>
      <c r="F34" s="125">
        <v>9.3399999999999997E-2</v>
      </c>
      <c r="G34" s="80">
        <f t="shared" si="3"/>
        <v>1.3900000000000023E-3</v>
      </c>
      <c r="H34" s="68">
        <f t="shared" si="4"/>
        <v>1.4882226980728077E-2</v>
      </c>
      <c r="I34">
        <f t="shared" si="5"/>
        <v>1.4882226980728077</v>
      </c>
      <c r="J34" t="str">
        <f t="shared" si="16"/>
        <v>0033 0009 0014 01 01</v>
      </c>
      <c r="K34" t="str">
        <f t="shared" si="17"/>
        <v>0009 0014 01 01</v>
      </c>
      <c r="L34" t="str">
        <f t="shared" si="18"/>
        <v>0009</v>
      </c>
      <c r="M34" s="128">
        <f t="shared" si="19"/>
        <v>9</v>
      </c>
      <c r="N34" t="str">
        <f t="shared" si="6"/>
        <v>0014 01 01</v>
      </c>
      <c r="O34" t="str">
        <f t="shared" si="7"/>
        <v>0014</v>
      </c>
      <c r="P34" s="125">
        <f t="shared" si="8"/>
        <v>14</v>
      </c>
      <c r="Q34" t="str">
        <f t="shared" si="9"/>
        <v>01</v>
      </c>
      <c r="R34" s="125">
        <f t="shared" si="10"/>
        <v>1</v>
      </c>
      <c r="S34" t="str">
        <f t="shared" si="11"/>
        <v>0.020 1.000   0.000006   +0.09340   +0.09201</v>
      </c>
      <c r="T34" t="str">
        <f t="shared" si="12"/>
        <v>0.020 1.000</v>
      </c>
      <c r="U34" t="str">
        <f t="shared" si="13"/>
        <v>0.020</v>
      </c>
      <c r="V34" s="125">
        <v>0.02</v>
      </c>
      <c r="W34" t="str">
        <f t="shared" si="14"/>
        <v>1.000</v>
      </c>
      <c r="X34" s="125">
        <v>1</v>
      </c>
      <c r="Y34" s="134">
        <v>9.0924656109707222E-2</v>
      </c>
      <c r="Z34" s="1">
        <f t="shared" si="15"/>
        <v>9.5267999999999992E-2</v>
      </c>
    </row>
    <row r="35" spans="1:26" x14ac:dyDescent="0.2">
      <c r="A35" t="s">
        <v>854</v>
      </c>
      <c r="B35" t="str">
        <f t="shared" si="0"/>
        <v>-0.08936</v>
      </c>
      <c r="C35" s="125">
        <v>-8.9359999999999995E-2</v>
      </c>
      <c r="D35" t="str">
        <f t="shared" si="1"/>
        <v>-0.09226   -0.08936</v>
      </c>
      <c r="E35" t="str">
        <f t="shared" si="2"/>
        <v>-0.09226</v>
      </c>
      <c r="F35" s="125">
        <v>-9.2259999999999995E-2</v>
      </c>
      <c r="G35" s="80">
        <f t="shared" si="3"/>
        <v>2.8999999999999998E-3</v>
      </c>
      <c r="H35" s="68">
        <f t="shared" si="4"/>
        <v>3.1432907001951005E-2</v>
      </c>
      <c r="I35">
        <f t="shared" si="5"/>
        <v>3.1432907001951005</v>
      </c>
      <c r="J35" t="str">
        <f t="shared" si="16"/>
        <v>0034 0014 0009 01 01</v>
      </c>
      <c r="K35" t="str">
        <f t="shared" si="17"/>
        <v>0014 0009 01 01</v>
      </c>
      <c r="L35" t="str">
        <f t="shared" si="18"/>
        <v>0014</v>
      </c>
      <c r="M35" s="128">
        <f t="shared" si="19"/>
        <v>14</v>
      </c>
      <c r="N35" t="str">
        <f t="shared" si="6"/>
        <v>0009 01 01</v>
      </c>
      <c r="O35" t="str">
        <f t="shared" si="7"/>
        <v>0009</v>
      </c>
      <c r="P35" s="125">
        <f t="shared" si="8"/>
        <v>9</v>
      </c>
      <c r="Q35" t="str">
        <f t="shared" si="9"/>
        <v>01</v>
      </c>
      <c r="R35" s="125">
        <f t="shared" si="10"/>
        <v>1</v>
      </c>
      <c r="S35" t="str">
        <f t="shared" si="11"/>
        <v>0.020 2.000   0.000000   -0.09226   -0.08936</v>
      </c>
      <c r="T35" t="str">
        <f t="shared" si="12"/>
        <v>0.020 2.000</v>
      </c>
      <c r="U35" t="str">
        <f t="shared" si="13"/>
        <v>0.020</v>
      </c>
      <c r="V35" s="125">
        <v>0.02</v>
      </c>
      <c r="W35" t="str">
        <f t="shared" si="14"/>
        <v>2.000</v>
      </c>
      <c r="X35" s="125">
        <v>2</v>
      </c>
      <c r="Y35" s="134">
        <v>-8.5995628847386471E-2</v>
      </c>
      <c r="Z35" s="1">
        <f t="shared" si="15"/>
        <v>-9.41052E-2</v>
      </c>
    </row>
    <row r="36" spans="1:26" x14ac:dyDescent="0.2">
      <c r="A36" t="s">
        <v>855</v>
      </c>
      <c r="B36" t="str">
        <f t="shared" si="0"/>
        <v>-0.03349</v>
      </c>
      <c r="C36" s="125">
        <v>-3.3489999999999999E-2</v>
      </c>
      <c r="D36" t="str">
        <f t="shared" si="1"/>
        <v>-0.03829   -0.03349</v>
      </c>
      <c r="E36" t="str">
        <f t="shared" si="2"/>
        <v>-0.03829</v>
      </c>
      <c r="F36" s="125">
        <v>-3.8289999999999998E-2</v>
      </c>
      <c r="G36" s="80">
        <f t="shared" si="3"/>
        <v>4.7999999999999987E-3</v>
      </c>
      <c r="H36" s="68">
        <f t="shared" si="4"/>
        <v>0.12535910159310523</v>
      </c>
      <c r="I36">
        <f t="shared" si="5"/>
        <v>12.535910159310523</v>
      </c>
      <c r="J36" t="str">
        <f t="shared" si="16"/>
        <v>0035 0010 0011 01 01</v>
      </c>
      <c r="K36" t="str">
        <f t="shared" si="17"/>
        <v>0010 0011 01 01</v>
      </c>
      <c r="L36" t="str">
        <f t="shared" si="18"/>
        <v>0010</v>
      </c>
      <c r="M36" s="128">
        <f t="shared" si="19"/>
        <v>10</v>
      </c>
      <c r="N36" t="str">
        <f t="shared" si="6"/>
        <v>0011 01 01</v>
      </c>
      <c r="O36" t="str">
        <f t="shared" si="7"/>
        <v>0011</v>
      </c>
      <c r="P36" s="125">
        <f t="shared" si="8"/>
        <v>11</v>
      </c>
      <c r="Q36" t="str">
        <f t="shared" si="9"/>
        <v>01</v>
      </c>
      <c r="R36" s="125">
        <f t="shared" si="10"/>
        <v>1</v>
      </c>
      <c r="S36" t="str">
        <f t="shared" si="11"/>
        <v>0.020 2.000   0.000000   -0.03829   -0.03349</v>
      </c>
      <c r="T36" t="str">
        <f t="shared" si="12"/>
        <v>0.020 2.000</v>
      </c>
      <c r="U36" t="str">
        <f t="shared" si="13"/>
        <v>0.020</v>
      </c>
      <c r="V36" s="125">
        <v>0.02</v>
      </c>
      <c r="W36" t="str">
        <f t="shared" si="14"/>
        <v>2.000</v>
      </c>
      <c r="X36" s="125">
        <v>2</v>
      </c>
      <c r="Y36" s="134">
        <v>-4.1648808783716032E-2</v>
      </c>
      <c r="Z36" s="1">
        <f t="shared" si="15"/>
        <v>-3.9055800000000002E-2</v>
      </c>
    </row>
    <row r="37" spans="1:26" x14ac:dyDescent="0.2">
      <c r="A37" t="s">
        <v>856</v>
      </c>
      <c r="B37" t="str">
        <f t="shared" si="0"/>
        <v>+0.04091</v>
      </c>
      <c r="C37" s="125">
        <v>4.0910000000000002E-2</v>
      </c>
      <c r="D37" t="str">
        <f t="shared" si="1"/>
        <v>+0.03842   +0.04091</v>
      </c>
      <c r="E37" t="str">
        <f t="shared" si="2"/>
        <v>+0.03842</v>
      </c>
      <c r="F37" s="125">
        <v>3.8420000000000003E-2</v>
      </c>
      <c r="G37" s="80">
        <f t="shared" si="3"/>
        <v>2.4899999999999992E-3</v>
      </c>
      <c r="H37" s="68">
        <f t="shared" si="4"/>
        <v>6.4809994794377906E-2</v>
      </c>
      <c r="I37">
        <f t="shared" si="5"/>
        <v>6.4809994794377905</v>
      </c>
      <c r="J37" t="str">
        <f t="shared" si="16"/>
        <v>0036 0011 0010 01 01</v>
      </c>
      <c r="K37" t="str">
        <f t="shared" si="17"/>
        <v>0011 0010 01 01</v>
      </c>
      <c r="L37" t="str">
        <f t="shared" si="18"/>
        <v>0011</v>
      </c>
      <c r="M37" s="128">
        <f t="shared" si="19"/>
        <v>11</v>
      </c>
      <c r="N37" t="str">
        <f t="shared" si="6"/>
        <v>0010 01 01</v>
      </c>
      <c r="O37" t="str">
        <f t="shared" si="7"/>
        <v>0010</v>
      </c>
      <c r="P37" s="125">
        <f t="shared" si="8"/>
        <v>10</v>
      </c>
      <c r="Q37" t="str">
        <f t="shared" si="9"/>
        <v>01</v>
      </c>
      <c r="R37" s="125">
        <f t="shared" si="10"/>
        <v>1</v>
      </c>
      <c r="S37" t="str">
        <f t="shared" si="11"/>
        <v>0.020 2.000   0.000000   +0.03842   +0.04091</v>
      </c>
      <c r="T37" t="str">
        <f t="shared" si="12"/>
        <v>0.020 2.000</v>
      </c>
      <c r="U37" t="str">
        <f t="shared" si="13"/>
        <v>0.020</v>
      </c>
      <c r="V37" s="125">
        <v>0.02</v>
      </c>
      <c r="W37" t="str">
        <f t="shared" si="14"/>
        <v>2.000</v>
      </c>
      <c r="X37" s="125">
        <v>2</v>
      </c>
      <c r="Y37" s="134">
        <v>4.1779590895417634E-2</v>
      </c>
      <c r="Z37" s="1">
        <f t="shared" si="15"/>
        <v>3.9188400000000005E-2</v>
      </c>
    </row>
    <row r="38" spans="1:26" x14ac:dyDescent="0.2">
      <c r="A38" t="s">
        <v>857</v>
      </c>
      <c r="B38" t="str">
        <f t="shared" si="0"/>
        <v>+0.02064</v>
      </c>
      <c r="C38" s="125">
        <v>2.0639999999999999E-2</v>
      </c>
      <c r="D38" t="str">
        <f t="shared" si="1"/>
        <v>+0.01662   +0.02064</v>
      </c>
      <c r="E38" t="str">
        <f t="shared" si="2"/>
        <v>+0.01662</v>
      </c>
      <c r="F38" s="125">
        <v>1.6619999999999999E-2</v>
      </c>
      <c r="G38" s="80">
        <f t="shared" si="3"/>
        <v>4.0199999999999993E-3</v>
      </c>
      <c r="H38" s="68">
        <f t="shared" si="4"/>
        <v>0.2418772563176895</v>
      </c>
      <c r="I38">
        <f t="shared" si="5"/>
        <v>24.187725631768949</v>
      </c>
      <c r="J38" t="str">
        <f t="shared" si="16"/>
        <v>0037 0012 0013 01 01</v>
      </c>
      <c r="K38" t="str">
        <f t="shared" si="17"/>
        <v>0012 0013 01 01</v>
      </c>
      <c r="L38" t="str">
        <f t="shared" si="18"/>
        <v>0012</v>
      </c>
      <c r="M38" s="128">
        <f t="shared" si="19"/>
        <v>12</v>
      </c>
      <c r="N38" t="str">
        <f t="shared" si="6"/>
        <v>0013 01 01</v>
      </c>
      <c r="O38" t="str">
        <f t="shared" si="7"/>
        <v>0013</v>
      </c>
      <c r="P38" s="125">
        <f t="shared" si="8"/>
        <v>13</v>
      </c>
      <c r="Q38" t="str">
        <f t="shared" si="9"/>
        <v>01</v>
      </c>
      <c r="R38" s="125">
        <f t="shared" si="10"/>
        <v>1</v>
      </c>
      <c r="S38" t="str">
        <f t="shared" si="11"/>
        <v>0.020 1.000   0.000004   +0.01662   +0.02064</v>
      </c>
      <c r="T38" t="str">
        <f t="shared" si="12"/>
        <v>0.020 1.000</v>
      </c>
      <c r="U38" t="str">
        <f t="shared" si="13"/>
        <v>0.020</v>
      </c>
      <c r="V38" s="125">
        <v>0.02</v>
      </c>
      <c r="W38" t="str">
        <f t="shared" si="14"/>
        <v>1.000</v>
      </c>
      <c r="X38" s="125">
        <v>1</v>
      </c>
      <c r="Y38" s="134">
        <v>1.5062237964484809E-2</v>
      </c>
      <c r="Z38" s="1">
        <f t="shared" si="15"/>
        <v>1.6952399999999999E-2</v>
      </c>
    </row>
    <row r="39" spans="1:26" x14ac:dyDescent="0.2">
      <c r="A39" t="s">
        <v>858</v>
      </c>
      <c r="B39" t="str">
        <f t="shared" si="0"/>
        <v>-0.02085</v>
      </c>
      <c r="C39" s="125">
        <v>-2.085E-2</v>
      </c>
      <c r="D39" t="str">
        <f t="shared" si="1"/>
        <v>-0.01655   -0.02085</v>
      </c>
      <c r="E39" t="str">
        <f t="shared" si="2"/>
        <v>-0.01655</v>
      </c>
      <c r="F39" s="125">
        <v>-1.6549999999999999E-2</v>
      </c>
      <c r="G39" s="80">
        <f t="shared" si="3"/>
        <v>4.3000000000000017E-3</v>
      </c>
      <c r="H39" s="68">
        <f t="shared" si="4"/>
        <v>0.25981873111782489</v>
      </c>
      <c r="I39">
        <f t="shared" si="5"/>
        <v>25.981873111782487</v>
      </c>
      <c r="J39" t="str">
        <f t="shared" si="16"/>
        <v>0038 0013 0012 01 01</v>
      </c>
      <c r="K39" t="str">
        <f t="shared" si="17"/>
        <v>0013 0012 01 01</v>
      </c>
      <c r="L39" t="str">
        <f t="shared" si="18"/>
        <v>0013</v>
      </c>
      <c r="M39" s="128">
        <f t="shared" si="19"/>
        <v>13</v>
      </c>
      <c r="N39" t="str">
        <f t="shared" si="6"/>
        <v>0012 01 01</v>
      </c>
      <c r="O39" t="str">
        <f t="shared" si="7"/>
        <v>0012</v>
      </c>
      <c r="P39" s="125">
        <f t="shared" si="8"/>
        <v>12</v>
      </c>
      <c r="Q39" t="str">
        <f t="shared" si="9"/>
        <v>01</v>
      </c>
      <c r="R39" s="125">
        <f t="shared" si="10"/>
        <v>1</v>
      </c>
      <c r="S39" t="str">
        <f t="shared" si="11"/>
        <v>0.020 2.000   0.000000   -0.01655   -0.02085</v>
      </c>
      <c r="T39" t="str">
        <f t="shared" si="12"/>
        <v>0.020 2.000</v>
      </c>
      <c r="U39" t="str">
        <f t="shared" si="13"/>
        <v>0.020</v>
      </c>
      <c r="V39" s="125">
        <v>0.02</v>
      </c>
      <c r="W39" t="str">
        <f t="shared" si="14"/>
        <v>2.000</v>
      </c>
      <c r="X39" s="125">
        <v>2</v>
      </c>
      <c r="Y39" s="134">
        <v>-1.5043592700290787E-2</v>
      </c>
      <c r="Z39" s="1">
        <f t="shared" si="15"/>
        <v>-1.6881E-2</v>
      </c>
    </row>
    <row r="40" spans="1:26" x14ac:dyDescent="0.2">
      <c r="A40" t="s">
        <v>859</v>
      </c>
      <c r="B40" t="str">
        <f t="shared" si="0"/>
        <v>+0.05502</v>
      </c>
      <c r="C40" s="125">
        <v>5.5019999999999999E-2</v>
      </c>
      <c r="D40" t="str">
        <f t="shared" si="1"/>
        <v>+0.05509   +0.05502</v>
      </c>
      <c r="E40" t="str">
        <f t="shared" si="2"/>
        <v>+0.05509</v>
      </c>
      <c r="F40" s="125">
        <v>5.509E-2</v>
      </c>
      <c r="G40" s="80">
        <f t="shared" si="3"/>
        <v>7.0000000000000617E-5</v>
      </c>
      <c r="H40" s="68">
        <f t="shared" si="4"/>
        <v>1.2706480304955638E-3</v>
      </c>
      <c r="I40">
        <f t="shared" si="5"/>
        <v>0.12706480304955639</v>
      </c>
      <c r="J40" t="str">
        <f t="shared" si="16"/>
        <v>0039 0013 0014 01 01</v>
      </c>
      <c r="K40" t="str">
        <f t="shared" si="17"/>
        <v>0013 0014 01 01</v>
      </c>
      <c r="L40" t="str">
        <f t="shared" si="18"/>
        <v>0013</v>
      </c>
      <c r="M40" s="128">
        <f t="shared" si="19"/>
        <v>13</v>
      </c>
      <c r="N40" t="str">
        <f t="shared" si="6"/>
        <v>0014 01 01</v>
      </c>
      <c r="O40" t="str">
        <f t="shared" si="7"/>
        <v>0014</v>
      </c>
      <c r="P40" s="125">
        <f t="shared" si="8"/>
        <v>14</v>
      </c>
      <c r="Q40" t="str">
        <f t="shared" si="9"/>
        <v>01</v>
      </c>
      <c r="R40" s="125">
        <f t="shared" si="10"/>
        <v>1</v>
      </c>
      <c r="S40" t="str">
        <f t="shared" si="11"/>
        <v>0.020 2.000   0.000000   +0.05509   +0.05502</v>
      </c>
      <c r="T40" t="str">
        <f t="shared" si="12"/>
        <v>0.020 2.000</v>
      </c>
      <c r="U40" t="str">
        <f t="shared" si="13"/>
        <v>0.020</v>
      </c>
      <c r="V40" s="125">
        <v>0.02</v>
      </c>
      <c r="W40" t="str">
        <f t="shared" si="14"/>
        <v>2.000</v>
      </c>
      <c r="X40" s="125">
        <v>2</v>
      </c>
      <c r="Y40" s="134">
        <v>5.195733565871985E-2</v>
      </c>
      <c r="Z40" s="1">
        <f t="shared" si="15"/>
        <v>5.61918E-2</v>
      </c>
    </row>
    <row r="41" spans="1:26" x14ac:dyDescent="0.2">
      <c r="A41" t="s">
        <v>860</v>
      </c>
      <c r="B41" t="str">
        <f t="shared" si="0"/>
        <v>-0.05518</v>
      </c>
      <c r="C41" s="125">
        <v>-5.518E-2</v>
      </c>
      <c r="D41" t="str">
        <f t="shared" si="1"/>
        <v>-0.05458   -0.05518</v>
      </c>
      <c r="E41" t="str">
        <f t="shared" si="2"/>
        <v>-0.05458</v>
      </c>
      <c r="F41" s="125">
        <v>-5.4579999999999997E-2</v>
      </c>
      <c r="G41" s="80">
        <f t="shared" si="3"/>
        <v>6.0000000000000331E-4</v>
      </c>
      <c r="H41" s="68">
        <f t="shared" si="4"/>
        <v>1.0993037742762979E-2</v>
      </c>
      <c r="I41">
        <f t="shared" si="5"/>
        <v>1.0993037742762979</v>
      </c>
      <c r="J41" t="str">
        <f t="shared" si="16"/>
        <v>0040 0014 0013 01 01</v>
      </c>
      <c r="K41" t="str">
        <f t="shared" si="17"/>
        <v>0014 0013 01 01</v>
      </c>
      <c r="L41" t="str">
        <f t="shared" si="18"/>
        <v>0014</v>
      </c>
      <c r="M41" s="128">
        <f t="shared" si="19"/>
        <v>14</v>
      </c>
      <c r="N41" t="str">
        <f t="shared" si="6"/>
        <v>0013 01 01</v>
      </c>
      <c r="O41" t="str">
        <f t="shared" si="7"/>
        <v>0013</v>
      </c>
      <c r="P41" s="125">
        <f t="shared" si="8"/>
        <v>13</v>
      </c>
      <c r="Q41" t="str">
        <f t="shared" si="9"/>
        <v>01</v>
      </c>
      <c r="R41" s="125">
        <f t="shared" si="10"/>
        <v>1</v>
      </c>
      <c r="S41" t="str">
        <f t="shared" si="11"/>
        <v>0.020 2.000   0.000000   -0.05458   -0.05518</v>
      </c>
      <c r="T41" t="str">
        <f t="shared" si="12"/>
        <v>0.020 2.000</v>
      </c>
      <c r="U41" t="str">
        <f t="shared" si="13"/>
        <v>0.020</v>
      </c>
      <c r="V41" s="125">
        <v>0.02</v>
      </c>
      <c r="W41" t="str">
        <f t="shared" si="14"/>
        <v>2.000</v>
      </c>
      <c r="X41" s="125">
        <v>2</v>
      </c>
      <c r="Y41" s="134">
        <v>-4.9279552792539857E-2</v>
      </c>
      <c r="Z41" s="1">
        <f t="shared" si="15"/>
        <v>-5.5671599999999995E-2</v>
      </c>
    </row>
    <row r="42" spans="1:26" x14ac:dyDescent="0.2">
      <c r="A42" t="s">
        <v>861</v>
      </c>
      <c r="B42" t="str">
        <f t="shared" si="0"/>
        <v>+2.29225</v>
      </c>
      <c r="C42" s="125">
        <v>2.2922500000000001</v>
      </c>
      <c r="D42" t="str">
        <f t="shared" si="1"/>
        <v>+2.32264   +2.29225</v>
      </c>
      <c r="E42" t="str">
        <f t="shared" si="2"/>
        <v>+2.32264</v>
      </c>
      <c r="F42" s="125">
        <v>2.3226399999999998</v>
      </c>
      <c r="G42" s="80">
        <f t="shared" si="3"/>
        <v>3.0389999999999695E-2</v>
      </c>
      <c r="H42" s="68">
        <f t="shared" si="4"/>
        <v>1.3084248958082053E-2</v>
      </c>
      <c r="I42">
        <f t="shared" si="5"/>
        <v>1.3084248958082052</v>
      </c>
      <c r="J42" t="str">
        <f t="shared" si="16"/>
        <v>0041 0000 0001 01 02</v>
      </c>
      <c r="K42" t="str">
        <f t="shared" si="17"/>
        <v>0000 0001 01 02</v>
      </c>
      <c r="L42" t="str">
        <f t="shared" si="18"/>
        <v>0000</v>
      </c>
      <c r="M42" s="128">
        <f t="shared" si="19"/>
        <v>0</v>
      </c>
      <c r="N42" t="str">
        <f t="shared" si="6"/>
        <v>0001 01 02</v>
      </c>
      <c r="O42" t="str">
        <f t="shared" si="7"/>
        <v>0001</v>
      </c>
      <c r="P42" s="125">
        <f t="shared" si="8"/>
        <v>1</v>
      </c>
      <c r="Q42" t="str">
        <f t="shared" si="9"/>
        <v>02</v>
      </c>
      <c r="R42" s="125">
        <f t="shared" si="10"/>
        <v>2</v>
      </c>
      <c r="S42" t="str">
        <f t="shared" si="11"/>
        <v>0.020 2.000   0.000000   +2.32264   +2.29225</v>
      </c>
      <c r="T42" t="str">
        <f t="shared" si="12"/>
        <v>0.020 2.000</v>
      </c>
      <c r="U42" t="str">
        <f t="shared" si="13"/>
        <v>0.020</v>
      </c>
      <c r="V42" s="125">
        <v>0.02</v>
      </c>
      <c r="W42" t="str">
        <f t="shared" si="14"/>
        <v>2.000</v>
      </c>
      <c r="X42" s="125">
        <v>2</v>
      </c>
      <c r="Y42" s="134">
        <v>2.3531065549144357</v>
      </c>
      <c r="Z42" s="1">
        <f t="shared" si="15"/>
        <v>2.3690927999999998</v>
      </c>
    </row>
    <row r="43" spans="1:26" x14ac:dyDescent="0.2">
      <c r="A43" t="s">
        <v>862</v>
      </c>
      <c r="B43" t="str">
        <f t="shared" si="0"/>
        <v>+0.18436</v>
      </c>
      <c r="C43" s="125">
        <v>0.18436</v>
      </c>
      <c r="D43" t="str">
        <f t="shared" si="1"/>
        <v>+0.18316   +0.18436</v>
      </c>
      <c r="E43" t="str">
        <f t="shared" si="2"/>
        <v>+0.18316</v>
      </c>
      <c r="F43" s="125">
        <v>0.18315999999999999</v>
      </c>
      <c r="G43" s="80">
        <f t="shared" si="3"/>
        <v>1.2000000000000066E-3</v>
      </c>
      <c r="H43" s="68">
        <f t="shared" si="4"/>
        <v>6.5516488316226616E-3</v>
      </c>
      <c r="I43">
        <f t="shared" si="5"/>
        <v>0.65516488316226618</v>
      </c>
      <c r="J43" t="str">
        <f t="shared" si="16"/>
        <v>0042 0000 0002 01 02</v>
      </c>
      <c r="K43" t="str">
        <f t="shared" si="17"/>
        <v>0000 0002 01 02</v>
      </c>
      <c r="L43" t="str">
        <f t="shared" si="18"/>
        <v>0000</v>
      </c>
      <c r="M43" s="128">
        <f t="shared" si="19"/>
        <v>0</v>
      </c>
      <c r="N43" t="str">
        <f t="shared" si="6"/>
        <v>0002 01 02</v>
      </c>
      <c r="O43" t="str">
        <f t="shared" si="7"/>
        <v>0002</v>
      </c>
      <c r="P43" s="125">
        <f t="shared" si="8"/>
        <v>2</v>
      </c>
      <c r="Q43" t="str">
        <f t="shared" si="9"/>
        <v>02</v>
      </c>
      <c r="R43" s="125">
        <f t="shared" si="10"/>
        <v>2</v>
      </c>
      <c r="S43" t="str">
        <f t="shared" si="11"/>
        <v>0.020 2.000   0.000000   +0.18316   +0.18436</v>
      </c>
      <c r="T43" t="str">
        <f t="shared" si="12"/>
        <v>0.020 2.000</v>
      </c>
      <c r="U43" t="str">
        <f t="shared" si="13"/>
        <v>0.020</v>
      </c>
      <c r="V43" s="125">
        <v>0.02</v>
      </c>
      <c r="W43" t="str">
        <f t="shared" si="14"/>
        <v>2.000</v>
      </c>
      <c r="X43" s="125">
        <v>2</v>
      </c>
      <c r="Y43" s="134">
        <v>0.19280099230389713</v>
      </c>
      <c r="Z43" s="1">
        <f t="shared" si="15"/>
        <v>0.18682319999999999</v>
      </c>
    </row>
    <row r="44" spans="1:26" x14ac:dyDescent="0.2">
      <c r="A44" t="s">
        <v>863</v>
      </c>
      <c r="B44" t="str">
        <f t="shared" si="0"/>
        <v>-0.94516</v>
      </c>
      <c r="C44" s="125">
        <v>-0.94516</v>
      </c>
      <c r="D44" t="str">
        <f t="shared" si="1"/>
        <v>-0.94406   -0.94516</v>
      </c>
      <c r="E44" t="str">
        <f t="shared" si="2"/>
        <v>-0.94406</v>
      </c>
      <c r="F44" s="125">
        <v>-0.94406000000000001</v>
      </c>
      <c r="G44" s="80">
        <f t="shared" si="3"/>
        <v>1.0999999999999899E-3</v>
      </c>
      <c r="H44" s="68">
        <f t="shared" si="4"/>
        <v>1.1651801792258859E-3</v>
      </c>
      <c r="I44">
        <f t="shared" si="5"/>
        <v>0.11651801792258859</v>
      </c>
      <c r="J44" t="str">
        <f t="shared" si="16"/>
        <v>0043 0000 0003 01 02</v>
      </c>
      <c r="K44" t="str">
        <f t="shared" si="17"/>
        <v>0000 0003 01 02</v>
      </c>
      <c r="L44" t="str">
        <f t="shared" si="18"/>
        <v>0000</v>
      </c>
      <c r="M44" s="128">
        <f t="shared" si="19"/>
        <v>0</v>
      </c>
      <c r="N44" t="str">
        <f t="shared" si="6"/>
        <v>0003 01 02</v>
      </c>
      <c r="O44" t="str">
        <f t="shared" si="7"/>
        <v>0003</v>
      </c>
      <c r="P44" s="125">
        <f t="shared" si="8"/>
        <v>3</v>
      </c>
      <c r="Q44" t="str">
        <f t="shared" si="9"/>
        <v>02</v>
      </c>
      <c r="R44" s="125">
        <f t="shared" si="10"/>
        <v>2</v>
      </c>
      <c r="S44" t="str">
        <f t="shared" si="11"/>
        <v>0.020 1.000   0.000065   -0.94406   -0.94516</v>
      </c>
      <c r="T44" t="str">
        <f t="shared" si="12"/>
        <v>0.020 1.000</v>
      </c>
      <c r="U44" t="str">
        <f t="shared" si="13"/>
        <v>0.020</v>
      </c>
      <c r="V44" s="125">
        <v>0.02</v>
      </c>
      <c r="W44" t="str">
        <f t="shared" si="14"/>
        <v>1.000</v>
      </c>
      <c r="X44" s="125">
        <v>1</v>
      </c>
      <c r="Y44" s="134">
        <v>-0.92665493995953296</v>
      </c>
      <c r="Z44" s="1">
        <f t="shared" si="15"/>
        <v>-0.96294120000000005</v>
      </c>
    </row>
    <row r="45" spans="1:26" x14ac:dyDescent="0.2">
      <c r="A45" t="s">
        <v>864</v>
      </c>
      <c r="B45" t="str">
        <f t="shared" si="0"/>
        <v>-0.46792</v>
      </c>
      <c r="C45" s="125">
        <v>-0.46792</v>
      </c>
      <c r="D45" t="str">
        <f t="shared" si="1"/>
        <v>-0.47733   -0.46792</v>
      </c>
      <c r="E45" t="str">
        <f t="shared" si="2"/>
        <v>-0.47733</v>
      </c>
      <c r="F45" s="125">
        <v>-0.47732999999999998</v>
      </c>
      <c r="G45" s="80">
        <f t="shared" si="3"/>
        <v>9.4099999999999739E-3</v>
      </c>
      <c r="H45" s="68">
        <f t="shared" si="4"/>
        <v>1.9713824817212358E-2</v>
      </c>
      <c r="I45">
        <f t="shared" si="5"/>
        <v>1.9713824817212358</v>
      </c>
      <c r="J45" t="str">
        <f t="shared" si="16"/>
        <v>0044 0000 0004 01 02</v>
      </c>
      <c r="K45" t="str">
        <f t="shared" si="17"/>
        <v>0000 0004 01 02</v>
      </c>
      <c r="L45" t="str">
        <f t="shared" si="18"/>
        <v>0000</v>
      </c>
      <c r="M45" s="128">
        <f t="shared" si="19"/>
        <v>0</v>
      </c>
      <c r="N45" t="str">
        <f t="shared" si="6"/>
        <v>0004 01 02</v>
      </c>
      <c r="O45" t="str">
        <f t="shared" si="7"/>
        <v>0004</v>
      </c>
      <c r="P45" s="125">
        <f t="shared" si="8"/>
        <v>4</v>
      </c>
      <c r="Q45" t="str">
        <f t="shared" si="9"/>
        <v>02</v>
      </c>
      <c r="R45" s="125">
        <f t="shared" si="10"/>
        <v>2</v>
      </c>
      <c r="S45" t="str">
        <f t="shared" si="11"/>
        <v>0.020 2.000   0.000000   -0.47733   -0.46792</v>
      </c>
      <c r="T45" t="str">
        <f t="shared" si="12"/>
        <v>0.020 2.000</v>
      </c>
      <c r="U45" t="str">
        <f t="shared" si="13"/>
        <v>0.020</v>
      </c>
      <c r="V45" s="125">
        <v>0.02</v>
      </c>
      <c r="W45" t="str">
        <f t="shared" si="14"/>
        <v>2.000</v>
      </c>
      <c r="X45" s="125">
        <v>2</v>
      </c>
      <c r="Y45" s="134">
        <v>-0.47076711020238299</v>
      </c>
      <c r="Z45" s="1">
        <f t="shared" si="15"/>
        <v>-0.48687659999999999</v>
      </c>
    </row>
    <row r="46" spans="1:26" x14ac:dyDescent="0.2">
      <c r="A46" t="s">
        <v>865</v>
      </c>
      <c r="B46" t="str">
        <f t="shared" si="0"/>
        <v>-0.07555</v>
      </c>
      <c r="C46" s="125">
        <v>-7.5550000000000006E-2</v>
      </c>
      <c r="D46" t="str">
        <f t="shared" si="1"/>
        <v>-0.07237   -0.07555</v>
      </c>
      <c r="E46" t="str">
        <f t="shared" si="2"/>
        <v>-0.07237</v>
      </c>
      <c r="F46" s="125">
        <v>-7.2370000000000004E-2</v>
      </c>
      <c r="G46" s="80">
        <f t="shared" si="3"/>
        <v>3.1800000000000023E-3</v>
      </c>
      <c r="H46" s="68">
        <f t="shared" si="4"/>
        <v>4.3940859472157E-2</v>
      </c>
      <c r="I46">
        <f t="shared" si="5"/>
        <v>4.3940859472157001</v>
      </c>
      <c r="J46" t="str">
        <f t="shared" si="16"/>
        <v>0045 0000 0005 01 02</v>
      </c>
      <c r="K46" t="str">
        <f t="shared" si="17"/>
        <v>0000 0005 01 02</v>
      </c>
      <c r="L46" t="str">
        <f t="shared" si="18"/>
        <v>0000</v>
      </c>
      <c r="M46" s="128">
        <f t="shared" si="19"/>
        <v>0</v>
      </c>
      <c r="N46" t="str">
        <f t="shared" si="6"/>
        <v>0005 01 02</v>
      </c>
      <c r="O46" t="str">
        <f t="shared" si="7"/>
        <v>0005</v>
      </c>
      <c r="P46" s="125">
        <f t="shared" si="8"/>
        <v>5</v>
      </c>
      <c r="Q46" t="str">
        <f t="shared" si="9"/>
        <v>02</v>
      </c>
      <c r="R46" s="125">
        <f t="shared" si="10"/>
        <v>2</v>
      </c>
      <c r="S46" t="str">
        <f t="shared" si="11"/>
        <v>0.020 2.000   0.000000   -0.07237   -0.07555</v>
      </c>
      <c r="T46" t="str">
        <f t="shared" si="12"/>
        <v>0.020 2.000</v>
      </c>
      <c r="U46" t="str">
        <f t="shared" si="13"/>
        <v>0.020</v>
      </c>
      <c r="V46" s="125">
        <v>0.02</v>
      </c>
      <c r="W46" t="str">
        <f t="shared" si="14"/>
        <v>2.000</v>
      </c>
      <c r="X46" s="125">
        <v>2</v>
      </c>
      <c r="Y46" s="134">
        <v>-7.8738046009817361E-2</v>
      </c>
      <c r="Z46" s="1">
        <f t="shared" si="15"/>
        <v>-7.3817400000000005E-2</v>
      </c>
    </row>
    <row r="47" spans="1:26" x14ac:dyDescent="0.2">
      <c r="A47" t="s">
        <v>866</v>
      </c>
      <c r="B47" t="str">
        <f t="shared" si="0"/>
        <v>-0.10990</v>
      </c>
      <c r="C47" s="125">
        <v>-0.1099</v>
      </c>
      <c r="D47" t="str">
        <f t="shared" si="1"/>
        <v>-0.11019   -0.10990</v>
      </c>
      <c r="E47" t="str">
        <f t="shared" si="2"/>
        <v>-0.11019</v>
      </c>
      <c r="F47" s="125">
        <v>-0.11019</v>
      </c>
      <c r="G47" s="80">
        <f t="shared" si="3"/>
        <v>2.8999999999999859E-4</v>
      </c>
      <c r="H47" s="68">
        <f t="shared" si="4"/>
        <v>2.6318177693075472E-3</v>
      </c>
      <c r="I47">
        <f t="shared" si="5"/>
        <v>0.26318177693075473</v>
      </c>
      <c r="J47" t="str">
        <f t="shared" si="16"/>
        <v>0046 0000 0006 01 02</v>
      </c>
      <c r="K47" t="str">
        <f t="shared" si="17"/>
        <v>0000 0006 01 02</v>
      </c>
      <c r="L47" t="str">
        <f t="shared" si="18"/>
        <v>0000</v>
      </c>
      <c r="M47" s="128">
        <f t="shared" si="19"/>
        <v>0</v>
      </c>
      <c r="N47" t="str">
        <f t="shared" si="6"/>
        <v>0006 01 02</v>
      </c>
      <c r="O47" t="str">
        <f t="shared" si="7"/>
        <v>0006</v>
      </c>
      <c r="P47" s="125">
        <f t="shared" si="8"/>
        <v>6</v>
      </c>
      <c r="Q47" t="str">
        <f t="shared" si="9"/>
        <v>02</v>
      </c>
      <c r="R47" s="125">
        <f t="shared" si="10"/>
        <v>2</v>
      </c>
      <c r="S47" t="str">
        <f t="shared" si="11"/>
        <v>0.020 1.000   0.000006   -0.11019   -0.10990</v>
      </c>
      <c r="T47" t="str">
        <f t="shared" si="12"/>
        <v>0.020 1.000</v>
      </c>
      <c r="U47" t="str">
        <f t="shared" si="13"/>
        <v>0.020</v>
      </c>
      <c r="V47" s="125">
        <v>0.02</v>
      </c>
      <c r="W47" t="str">
        <f t="shared" si="14"/>
        <v>1.000</v>
      </c>
      <c r="X47" s="125">
        <v>1</v>
      </c>
      <c r="Y47" s="134">
        <v>-0.11055243787261157</v>
      </c>
      <c r="Z47" s="1">
        <f t="shared" si="15"/>
        <v>-0.1123938</v>
      </c>
    </row>
    <row r="48" spans="1:26" x14ac:dyDescent="0.2">
      <c r="A48" t="s">
        <v>867</v>
      </c>
      <c r="B48" t="str">
        <f t="shared" si="0"/>
        <v>+0.00058</v>
      </c>
      <c r="C48" s="125">
        <v>5.8E-4</v>
      </c>
      <c r="D48" t="str">
        <f t="shared" si="1"/>
        <v>-0.00018   +0.00058</v>
      </c>
      <c r="E48" t="str">
        <f t="shared" si="2"/>
        <v>-0.00018</v>
      </c>
      <c r="F48" s="125">
        <v>-1.8000000000000001E-4</v>
      </c>
      <c r="G48" s="80">
        <f t="shared" si="3"/>
        <v>7.6000000000000004E-4</v>
      </c>
      <c r="H48" s="68">
        <f t="shared" si="4"/>
        <v>4.2222222222222223</v>
      </c>
      <c r="I48">
        <f t="shared" si="5"/>
        <v>422.22222222222223</v>
      </c>
      <c r="J48" t="str">
        <f t="shared" si="16"/>
        <v>0047 0000 0007 01 02</v>
      </c>
      <c r="K48" t="str">
        <f t="shared" si="17"/>
        <v>0000 0007 01 02</v>
      </c>
      <c r="L48" t="str">
        <f t="shared" si="18"/>
        <v>0000</v>
      </c>
      <c r="M48" s="128">
        <f t="shared" si="19"/>
        <v>0</v>
      </c>
      <c r="N48" t="str">
        <f t="shared" si="6"/>
        <v>0007 01 02</v>
      </c>
      <c r="O48" t="str">
        <f t="shared" si="7"/>
        <v>0007</v>
      </c>
      <c r="P48" s="125">
        <f t="shared" si="8"/>
        <v>7</v>
      </c>
      <c r="Q48" t="str">
        <f t="shared" si="9"/>
        <v>02</v>
      </c>
      <c r="R48" s="125">
        <f t="shared" si="10"/>
        <v>2</v>
      </c>
      <c r="S48" t="str">
        <f t="shared" si="11"/>
        <v>0.020 2.000   0.000000   -0.00018   +0.00058</v>
      </c>
      <c r="T48" t="str">
        <f t="shared" si="12"/>
        <v>0.020 2.000</v>
      </c>
      <c r="U48" t="str">
        <f t="shared" si="13"/>
        <v>0.020</v>
      </c>
      <c r="V48" s="125">
        <v>0.02</v>
      </c>
      <c r="W48" t="str">
        <f t="shared" si="14"/>
        <v>2.000</v>
      </c>
      <c r="X48" s="125">
        <v>2</v>
      </c>
      <c r="Y48" s="134">
        <v>6.5454126140579612E-4</v>
      </c>
      <c r="Z48" s="1">
        <f t="shared" si="15"/>
        <v>-1.8360000000000002E-4</v>
      </c>
    </row>
    <row r="49" spans="1:26" x14ac:dyDescent="0.2">
      <c r="A49" t="s">
        <v>868</v>
      </c>
      <c r="B49" t="str">
        <f t="shared" si="0"/>
        <v>-0.00320</v>
      </c>
      <c r="C49" s="125">
        <v>-3.2000000000000002E-3</v>
      </c>
      <c r="D49" t="str">
        <f t="shared" si="1"/>
        <v>+0.00000   -0.00320</v>
      </c>
      <c r="E49" t="str">
        <f t="shared" si="2"/>
        <v>+0.00000</v>
      </c>
      <c r="F49" s="125">
        <v>0</v>
      </c>
      <c r="G49" s="80">
        <f t="shared" si="3"/>
        <v>3.2000000000000002E-3</v>
      </c>
      <c r="H49" s="68"/>
      <c r="J49" t="str">
        <f t="shared" si="16"/>
        <v>0048 0000 0008 01 02</v>
      </c>
      <c r="K49" t="str">
        <f t="shared" si="17"/>
        <v>0000 0008 01 02</v>
      </c>
      <c r="L49" t="str">
        <f t="shared" si="18"/>
        <v>0000</v>
      </c>
      <c r="M49" s="128">
        <f t="shared" si="19"/>
        <v>0</v>
      </c>
      <c r="N49" t="str">
        <f t="shared" si="6"/>
        <v>0008 01 02</v>
      </c>
      <c r="O49" t="str">
        <f t="shared" si="7"/>
        <v>0008</v>
      </c>
      <c r="P49" s="125">
        <f t="shared" si="8"/>
        <v>8</v>
      </c>
      <c r="Q49" t="str">
        <f t="shared" si="9"/>
        <v>02</v>
      </c>
      <c r="R49" s="125">
        <f t="shared" si="10"/>
        <v>2</v>
      </c>
      <c r="S49" t="str">
        <f t="shared" si="11"/>
        <v>0.020 2.000   0.000000   +0.00000   -0.00320</v>
      </c>
      <c r="T49" t="str">
        <f t="shared" si="12"/>
        <v>0.020 2.000</v>
      </c>
      <c r="U49" t="str">
        <f t="shared" si="13"/>
        <v>0.020</v>
      </c>
      <c r="V49" s="125">
        <v>0.02</v>
      </c>
      <c r="W49" t="str">
        <f t="shared" si="14"/>
        <v>2.000</v>
      </c>
      <c r="X49" s="125">
        <v>2</v>
      </c>
      <c r="Y49" s="134">
        <v>-8.9152588288413815E-3</v>
      </c>
      <c r="Z49" s="1">
        <f t="shared" si="15"/>
        <v>0</v>
      </c>
    </row>
    <row r="50" spans="1:26" x14ac:dyDescent="0.2">
      <c r="A50" t="s">
        <v>869</v>
      </c>
      <c r="B50" t="str">
        <f t="shared" si="0"/>
        <v>-0.29200</v>
      </c>
      <c r="C50" s="125">
        <v>-0.29199999999999998</v>
      </c>
      <c r="D50" t="str">
        <f t="shared" si="1"/>
        <v>-0.29595   -0.29200</v>
      </c>
      <c r="E50" t="str">
        <f t="shared" si="2"/>
        <v>-0.29595</v>
      </c>
      <c r="F50" s="125">
        <v>-0.29594999999999999</v>
      </c>
      <c r="G50" s="80">
        <f t="shared" si="3"/>
        <v>3.9500000000000091E-3</v>
      </c>
      <c r="H50" s="68">
        <f t="shared" si="4"/>
        <v>1.3346849129920626E-2</v>
      </c>
      <c r="I50">
        <f t="shared" si="5"/>
        <v>1.3346849129920626</v>
      </c>
      <c r="J50" t="str">
        <f t="shared" si="16"/>
        <v>0049 0000 0009 01 02</v>
      </c>
      <c r="K50" t="str">
        <f t="shared" si="17"/>
        <v>0000 0009 01 02</v>
      </c>
      <c r="L50" t="str">
        <f t="shared" si="18"/>
        <v>0000</v>
      </c>
      <c r="M50" s="128">
        <f t="shared" si="19"/>
        <v>0</v>
      </c>
      <c r="N50" t="str">
        <f t="shared" si="6"/>
        <v>0009 01 02</v>
      </c>
      <c r="O50" t="str">
        <f t="shared" si="7"/>
        <v>0009</v>
      </c>
      <c r="P50" s="125">
        <f t="shared" si="8"/>
        <v>9</v>
      </c>
      <c r="Q50" t="str">
        <f t="shared" si="9"/>
        <v>02</v>
      </c>
      <c r="R50" s="125">
        <f t="shared" si="10"/>
        <v>2</v>
      </c>
      <c r="S50" t="str">
        <f t="shared" si="11"/>
        <v>0.020 1.000   0.000014   -0.29595   -0.29200</v>
      </c>
      <c r="T50" t="str">
        <f t="shared" si="12"/>
        <v>0.020 1.000</v>
      </c>
      <c r="U50" t="str">
        <f t="shared" si="13"/>
        <v>0.020</v>
      </c>
      <c r="V50" s="125">
        <v>0.02</v>
      </c>
      <c r="W50" t="str">
        <f t="shared" si="14"/>
        <v>1.000</v>
      </c>
      <c r="X50" s="125">
        <v>1</v>
      </c>
      <c r="Y50" s="134">
        <v>-0.29857296269474609</v>
      </c>
      <c r="Z50" s="1">
        <f t="shared" si="15"/>
        <v>-0.301869</v>
      </c>
    </row>
    <row r="51" spans="1:26" x14ac:dyDescent="0.2">
      <c r="A51" t="s">
        <v>870</v>
      </c>
      <c r="B51" t="str">
        <f t="shared" si="0"/>
        <v>-0.09077</v>
      </c>
      <c r="C51" s="125">
        <v>-9.0770000000000003E-2</v>
      </c>
      <c r="D51" t="str">
        <f t="shared" si="1"/>
        <v>-0.09091   -0.09077</v>
      </c>
      <c r="E51" t="str">
        <f t="shared" si="2"/>
        <v>-0.09091</v>
      </c>
      <c r="F51" s="125">
        <v>-9.0910000000000005E-2</v>
      </c>
      <c r="G51" s="80">
        <f t="shared" si="3"/>
        <v>1.4000000000000123E-4</v>
      </c>
      <c r="H51" s="68">
        <f t="shared" si="4"/>
        <v>1.5399846001540119E-3</v>
      </c>
      <c r="I51">
        <f t="shared" si="5"/>
        <v>0.15399846001540118</v>
      </c>
      <c r="J51" t="str">
        <f t="shared" si="16"/>
        <v>0050 0000 0010 01 02</v>
      </c>
      <c r="K51" t="str">
        <f t="shared" si="17"/>
        <v>0000 0010 01 02</v>
      </c>
      <c r="L51" t="str">
        <f t="shared" si="18"/>
        <v>0000</v>
      </c>
      <c r="M51" s="128">
        <f t="shared" si="19"/>
        <v>0</v>
      </c>
      <c r="N51" t="str">
        <f t="shared" si="6"/>
        <v>0010 01 02</v>
      </c>
      <c r="O51" t="str">
        <f t="shared" si="7"/>
        <v>0010</v>
      </c>
      <c r="P51" s="125">
        <f t="shared" si="8"/>
        <v>10</v>
      </c>
      <c r="Q51" t="str">
        <f t="shared" si="9"/>
        <v>02</v>
      </c>
      <c r="R51" s="125">
        <f t="shared" si="10"/>
        <v>2</v>
      </c>
      <c r="S51" t="str">
        <f t="shared" si="11"/>
        <v>0.020 1.000   0.000005   -0.09091   -0.09077</v>
      </c>
      <c r="T51" t="str">
        <f t="shared" si="12"/>
        <v>0.020 1.000</v>
      </c>
      <c r="U51" t="str">
        <f t="shared" si="13"/>
        <v>0.020</v>
      </c>
      <c r="V51" s="125">
        <v>0.02</v>
      </c>
      <c r="W51" t="str">
        <f t="shared" si="14"/>
        <v>1.000</v>
      </c>
      <c r="X51" s="125">
        <v>1</v>
      </c>
      <c r="Y51" s="134">
        <v>-9.7806794176689374E-2</v>
      </c>
      <c r="Z51" s="1">
        <f t="shared" si="15"/>
        <v>-9.2728200000000011E-2</v>
      </c>
    </row>
    <row r="52" spans="1:26" x14ac:dyDescent="0.2">
      <c r="A52" t="s">
        <v>871</v>
      </c>
      <c r="B52" t="str">
        <f t="shared" si="0"/>
        <v>-0.03813</v>
      </c>
      <c r="C52" s="125">
        <v>-3.8129999999999997E-2</v>
      </c>
      <c r="D52" t="str">
        <f t="shared" si="1"/>
        <v>-0.03440   -0.03813</v>
      </c>
      <c r="E52" t="str">
        <f t="shared" si="2"/>
        <v>-0.03440</v>
      </c>
      <c r="F52" s="125">
        <v>-3.44E-2</v>
      </c>
      <c r="G52" s="80">
        <f t="shared" si="3"/>
        <v>3.7299999999999972E-3</v>
      </c>
      <c r="H52" s="68">
        <f t="shared" si="4"/>
        <v>0.10843023255813945</v>
      </c>
      <c r="I52">
        <f t="shared" si="5"/>
        <v>10.843023255813945</v>
      </c>
      <c r="J52" t="str">
        <f t="shared" si="16"/>
        <v>0051 0000 0011 01 02</v>
      </c>
      <c r="K52" t="str">
        <f t="shared" si="17"/>
        <v>0000 0011 01 02</v>
      </c>
      <c r="L52" t="str">
        <f t="shared" si="18"/>
        <v>0000</v>
      </c>
      <c r="M52" s="128">
        <f t="shared" si="19"/>
        <v>0</v>
      </c>
      <c r="N52" t="str">
        <f t="shared" si="6"/>
        <v>0011 01 02</v>
      </c>
      <c r="O52" t="str">
        <f t="shared" si="7"/>
        <v>0011</v>
      </c>
      <c r="P52" s="125">
        <f t="shared" si="8"/>
        <v>11</v>
      </c>
      <c r="Q52" t="str">
        <f t="shared" si="9"/>
        <v>02</v>
      </c>
      <c r="R52" s="125">
        <f t="shared" si="10"/>
        <v>2</v>
      </c>
      <c r="S52" t="str">
        <f t="shared" si="11"/>
        <v>0.020 2.000   0.000000   -0.03440   -0.03813</v>
      </c>
      <c r="T52" t="str">
        <f t="shared" si="12"/>
        <v>0.020 2.000</v>
      </c>
      <c r="U52" t="str">
        <f t="shared" si="13"/>
        <v>0.020</v>
      </c>
      <c r="V52" s="125">
        <v>0.02</v>
      </c>
      <c r="W52" t="str">
        <f t="shared" si="14"/>
        <v>2.000</v>
      </c>
      <c r="X52" s="125">
        <v>2</v>
      </c>
      <c r="Y52" s="134">
        <v>-3.7068324476085428E-2</v>
      </c>
      <c r="Z52" s="1">
        <f t="shared" si="15"/>
        <v>-3.5088000000000001E-2</v>
      </c>
    </row>
    <row r="53" spans="1:26" x14ac:dyDescent="0.2">
      <c r="A53" t="s">
        <v>872</v>
      </c>
      <c r="B53" t="str">
        <f t="shared" si="0"/>
        <v>-0.05877</v>
      </c>
      <c r="C53" s="125">
        <v>-5.8770000000000003E-2</v>
      </c>
      <c r="D53" t="str">
        <f t="shared" si="1"/>
        <v>-0.06115   -0.05877</v>
      </c>
      <c r="E53" t="str">
        <f t="shared" si="2"/>
        <v>-0.06115</v>
      </c>
      <c r="F53" s="125">
        <v>-6.1150000000000003E-2</v>
      </c>
      <c r="G53" s="80">
        <f t="shared" si="3"/>
        <v>2.3800000000000002E-3</v>
      </c>
      <c r="H53" s="68">
        <f t="shared" si="4"/>
        <v>3.8920686835650045E-2</v>
      </c>
      <c r="I53">
        <f t="shared" si="5"/>
        <v>3.8920686835650047</v>
      </c>
      <c r="J53" t="str">
        <f t="shared" si="16"/>
        <v>0052 0000 0012 01 02</v>
      </c>
      <c r="K53" t="str">
        <f t="shared" si="17"/>
        <v>0000 0012 01 02</v>
      </c>
      <c r="L53" t="str">
        <f t="shared" si="18"/>
        <v>0000</v>
      </c>
      <c r="M53" s="128">
        <f t="shared" si="19"/>
        <v>0</v>
      </c>
      <c r="N53" t="str">
        <f t="shared" si="6"/>
        <v>0012 01 02</v>
      </c>
      <c r="O53" t="str">
        <f t="shared" si="7"/>
        <v>0012</v>
      </c>
      <c r="P53" s="125">
        <f t="shared" si="8"/>
        <v>12</v>
      </c>
      <c r="Q53" t="str">
        <f t="shared" si="9"/>
        <v>02</v>
      </c>
      <c r="R53" s="125">
        <f t="shared" si="10"/>
        <v>2</v>
      </c>
      <c r="S53" t="str">
        <f t="shared" si="11"/>
        <v>0.020 2.000   0.000000   -0.06115   -0.05877</v>
      </c>
      <c r="T53" t="str">
        <f t="shared" si="12"/>
        <v>0.020 2.000</v>
      </c>
      <c r="U53" t="str">
        <f t="shared" si="13"/>
        <v>0.020</v>
      </c>
      <c r="V53" s="125">
        <v>0.02</v>
      </c>
      <c r="W53" t="str">
        <f t="shared" si="14"/>
        <v>2.000</v>
      </c>
      <c r="X53" s="125">
        <v>2</v>
      </c>
      <c r="Y53" s="134">
        <v>-6.5525843312017704E-2</v>
      </c>
      <c r="Z53" s="1">
        <f t="shared" si="15"/>
        <v>-6.2373000000000005E-2</v>
      </c>
    </row>
    <row r="54" spans="1:26" x14ac:dyDescent="0.2">
      <c r="A54" t="s">
        <v>873</v>
      </c>
      <c r="B54" t="str">
        <f t="shared" si="0"/>
        <v>-0.13880</v>
      </c>
      <c r="C54" s="125">
        <v>-0.13880000000000001</v>
      </c>
      <c r="D54" t="str">
        <f t="shared" si="1"/>
        <v>-0.13855   -0.13880</v>
      </c>
      <c r="E54" t="str">
        <f t="shared" si="2"/>
        <v>-0.13855</v>
      </c>
      <c r="F54" s="125">
        <v>-0.13855000000000001</v>
      </c>
      <c r="G54" s="80">
        <f t="shared" si="3"/>
        <v>2.5000000000000022E-4</v>
      </c>
      <c r="H54" s="68">
        <f t="shared" si="4"/>
        <v>1.8044027426921704E-3</v>
      </c>
      <c r="I54">
        <f t="shared" si="5"/>
        <v>0.18044027426921705</v>
      </c>
      <c r="J54" t="str">
        <f t="shared" si="16"/>
        <v>0053 0000 0013 01 02</v>
      </c>
      <c r="K54" t="str">
        <f t="shared" si="17"/>
        <v>0000 0013 01 02</v>
      </c>
      <c r="L54" t="str">
        <f t="shared" si="18"/>
        <v>0000</v>
      </c>
      <c r="M54" s="128">
        <f t="shared" si="19"/>
        <v>0</v>
      </c>
      <c r="N54" t="str">
        <f t="shared" si="6"/>
        <v>0013 01 02</v>
      </c>
      <c r="O54" t="str">
        <f t="shared" si="7"/>
        <v>0013</v>
      </c>
      <c r="P54" s="125">
        <f t="shared" si="8"/>
        <v>13</v>
      </c>
      <c r="Q54" t="str">
        <f t="shared" si="9"/>
        <v>02</v>
      </c>
      <c r="R54" s="125">
        <f t="shared" si="10"/>
        <v>2</v>
      </c>
      <c r="S54" t="str">
        <f t="shared" si="11"/>
        <v>0.020 1.000   0.000007   -0.13855   -0.13880</v>
      </c>
      <c r="T54" t="str">
        <f t="shared" si="12"/>
        <v>0.020 1.000</v>
      </c>
      <c r="U54" t="str">
        <f t="shared" si="13"/>
        <v>0.020</v>
      </c>
      <c r="V54" s="125">
        <v>0.02</v>
      </c>
      <c r="W54" t="str">
        <f t="shared" si="14"/>
        <v>1.000</v>
      </c>
      <c r="X54" s="125">
        <v>1</v>
      </c>
      <c r="Y54" s="134">
        <v>-0.14411686093140633</v>
      </c>
      <c r="Z54" s="1">
        <f t="shared" si="15"/>
        <v>-0.141321</v>
      </c>
    </row>
    <row r="55" spans="1:26" x14ac:dyDescent="0.2">
      <c r="A55" t="s">
        <v>874</v>
      </c>
      <c r="B55" t="str">
        <f t="shared" si="0"/>
        <v>-0.13932</v>
      </c>
      <c r="C55" s="125">
        <v>-0.13932</v>
      </c>
      <c r="D55" t="str">
        <f t="shared" si="1"/>
        <v>-0.14685   -0.13932</v>
      </c>
      <c r="E55" t="str">
        <f t="shared" si="2"/>
        <v>-0.14685</v>
      </c>
      <c r="F55" s="125">
        <v>-0.14685000000000001</v>
      </c>
      <c r="G55" s="80">
        <f t="shared" si="3"/>
        <v>7.5300000000000089E-3</v>
      </c>
      <c r="H55" s="68">
        <f t="shared" si="4"/>
        <v>5.1276813074565941E-2</v>
      </c>
      <c r="I55">
        <f t="shared" si="5"/>
        <v>5.1276813074565943</v>
      </c>
      <c r="J55" t="str">
        <f t="shared" si="16"/>
        <v>0054 0000 0014 01 02</v>
      </c>
      <c r="K55" t="str">
        <f t="shared" si="17"/>
        <v>0000 0014 01 02</v>
      </c>
      <c r="L55" t="str">
        <f t="shared" si="18"/>
        <v>0000</v>
      </c>
      <c r="M55" s="128">
        <f t="shared" si="19"/>
        <v>0</v>
      </c>
      <c r="N55" t="str">
        <f t="shared" si="6"/>
        <v>0014 01 02</v>
      </c>
      <c r="O55" t="str">
        <f t="shared" si="7"/>
        <v>0014</v>
      </c>
      <c r="P55" s="125">
        <f t="shared" si="8"/>
        <v>14</v>
      </c>
      <c r="Q55" t="str">
        <f t="shared" si="9"/>
        <v>02</v>
      </c>
      <c r="R55" s="125">
        <f t="shared" si="10"/>
        <v>2</v>
      </c>
      <c r="S55" t="str">
        <f t="shared" si="11"/>
        <v>0.020 2.000   0.000000   -0.14685   -0.13932</v>
      </c>
      <c r="T55" t="str">
        <f t="shared" si="12"/>
        <v>0.020 2.000</v>
      </c>
      <c r="U55" t="str">
        <f t="shared" si="13"/>
        <v>0.020</v>
      </c>
      <c r="V55" s="125">
        <v>0.02</v>
      </c>
      <c r="W55" t="str">
        <f t="shared" si="14"/>
        <v>2.000</v>
      </c>
      <c r="X55" s="125">
        <v>2</v>
      </c>
      <c r="Y55" s="134">
        <v>-0.15451360139788137</v>
      </c>
      <c r="Z55" s="1">
        <f t="shared" si="15"/>
        <v>-0.149787</v>
      </c>
    </row>
    <row r="56" spans="1:26" x14ac:dyDescent="0.2">
      <c r="A56" t="s">
        <v>875</v>
      </c>
      <c r="B56" t="str">
        <f t="shared" si="0"/>
        <v>+1.05559</v>
      </c>
      <c r="C56" s="125">
        <v>1.05559</v>
      </c>
      <c r="D56" t="str">
        <f t="shared" si="1"/>
        <v>+1.06000   +1.05559</v>
      </c>
      <c r="E56" t="str">
        <f t="shared" si="2"/>
        <v>+1.06000</v>
      </c>
      <c r="F56" s="125">
        <v>1.06</v>
      </c>
      <c r="G56" s="80">
        <f t="shared" si="3"/>
        <v>4.410000000000025E-3</v>
      </c>
      <c r="H56" s="68">
        <f t="shared" si="4"/>
        <v>4.1603773584905895E-3</v>
      </c>
      <c r="I56">
        <f t="shared" si="5"/>
        <v>0.41603773584905895</v>
      </c>
      <c r="J56" t="str">
        <f t="shared" si="16"/>
        <v>0055 0000 0001 01 06</v>
      </c>
      <c r="K56" t="str">
        <f t="shared" si="17"/>
        <v>0000 0001 01 06</v>
      </c>
      <c r="L56" t="str">
        <f t="shared" si="18"/>
        <v>0000</v>
      </c>
      <c r="M56" s="128">
        <f t="shared" si="19"/>
        <v>0</v>
      </c>
      <c r="N56" t="str">
        <f t="shared" si="6"/>
        <v>0001 01 06</v>
      </c>
      <c r="O56" t="str">
        <f t="shared" si="7"/>
        <v>0001</v>
      </c>
      <c r="P56" s="125">
        <f t="shared" si="8"/>
        <v>1</v>
      </c>
      <c r="Q56" t="str">
        <f t="shared" si="9"/>
        <v>06</v>
      </c>
      <c r="R56" s="125">
        <f t="shared" si="10"/>
        <v>6</v>
      </c>
      <c r="S56" t="str">
        <f t="shared" si="11"/>
        <v>0.015 1.100   0.000028   +1.06000   +1.05559</v>
      </c>
      <c r="T56" t="str">
        <f t="shared" si="12"/>
        <v>0.015 1.100</v>
      </c>
      <c r="U56" t="str">
        <f t="shared" si="13"/>
        <v>0.015</v>
      </c>
      <c r="V56" s="125">
        <v>1.4999999999999999E-2</v>
      </c>
      <c r="W56" t="str">
        <f t="shared" si="14"/>
        <v>1.100</v>
      </c>
      <c r="X56" s="125">
        <v>1.1000000000000001</v>
      </c>
      <c r="Y56" s="134">
        <v>1.0839219342107984</v>
      </c>
      <c r="Z56" s="1">
        <f t="shared" si="15"/>
        <v>1.0812000000000002</v>
      </c>
    </row>
    <row r="57" spans="1:26" x14ac:dyDescent="0.2">
      <c r="A57" t="s">
        <v>876</v>
      </c>
      <c r="B57" t="str">
        <f t="shared" si="0"/>
        <v>+1.04304</v>
      </c>
      <c r="C57" s="125">
        <v>1.04304</v>
      </c>
      <c r="D57" t="str">
        <f t="shared" si="1"/>
        <v>+1.04500   +1.04304</v>
      </c>
      <c r="E57" t="str">
        <f t="shared" si="2"/>
        <v>+1.04500</v>
      </c>
      <c r="F57" s="125">
        <v>1.0449999999999999</v>
      </c>
      <c r="G57" s="80">
        <f t="shared" si="3"/>
        <v>1.9599999999999618E-3</v>
      </c>
      <c r="H57" s="68">
        <f t="shared" si="4"/>
        <v>1.8755980861243655E-3</v>
      </c>
      <c r="I57">
        <f t="shared" si="5"/>
        <v>0.18755980861243654</v>
      </c>
      <c r="J57" t="str">
        <f t="shared" si="16"/>
        <v>0056 0000 0002 01 06</v>
      </c>
      <c r="K57" t="str">
        <f t="shared" si="17"/>
        <v>0000 0002 01 06</v>
      </c>
      <c r="L57" t="str">
        <f t="shared" si="18"/>
        <v>0000</v>
      </c>
      <c r="M57" s="128">
        <f t="shared" si="19"/>
        <v>0</v>
      </c>
      <c r="N57" t="str">
        <f t="shared" si="6"/>
        <v>0002 01 06</v>
      </c>
      <c r="O57" t="str">
        <f t="shared" si="7"/>
        <v>0002</v>
      </c>
      <c r="P57" s="125">
        <f t="shared" si="8"/>
        <v>2</v>
      </c>
      <c r="Q57" t="str">
        <f t="shared" si="9"/>
        <v>06</v>
      </c>
      <c r="R57" s="125">
        <f t="shared" si="10"/>
        <v>6</v>
      </c>
      <c r="S57" t="str">
        <f t="shared" si="11"/>
        <v>0.015 1.100   0.000000   +1.04500   +1.04304</v>
      </c>
      <c r="T57" t="str">
        <f t="shared" si="12"/>
        <v>0.015 1.100</v>
      </c>
      <c r="U57" t="str">
        <f t="shared" si="13"/>
        <v>0.015</v>
      </c>
      <c r="V57" s="125">
        <v>1.4999999999999999E-2</v>
      </c>
      <c r="W57" t="str">
        <f t="shared" si="14"/>
        <v>1.100</v>
      </c>
      <c r="X57" s="125">
        <v>1.1000000000000001</v>
      </c>
      <c r="Y57" s="134">
        <v>1.0211199725438715</v>
      </c>
      <c r="Z57" s="1">
        <f t="shared" si="15"/>
        <v>1.0658999999999998</v>
      </c>
    </row>
    <row r="58" spans="1:26" x14ac:dyDescent="0.2">
      <c r="A58" t="s">
        <v>877</v>
      </c>
      <c r="B58" t="str">
        <f t="shared" si="0"/>
        <v>+1.00401</v>
      </c>
      <c r="C58" s="125">
        <v>1.0040100000000001</v>
      </c>
      <c r="D58" t="str">
        <f t="shared" si="1"/>
        <v>+1.01000   +1.00401</v>
      </c>
      <c r="E58" t="str">
        <f t="shared" si="2"/>
        <v>+1.01000</v>
      </c>
      <c r="F58" s="125">
        <v>1.01</v>
      </c>
      <c r="G58" s="80">
        <f t="shared" si="3"/>
        <v>5.9899999999999398E-3</v>
      </c>
      <c r="H58" s="68">
        <f t="shared" si="4"/>
        <v>5.9306930693068709E-3</v>
      </c>
      <c r="I58">
        <f t="shared" si="5"/>
        <v>0.59306930693068705</v>
      </c>
      <c r="J58" t="str">
        <f t="shared" si="16"/>
        <v>0057 0000 0003 01 06</v>
      </c>
      <c r="K58" t="str">
        <f t="shared" si="17"/>
        <v>0000 0003 01 06</v>
      </c>
      <c r="L58" t="str">
        <f t="shared" si="18"/>
        <v>0000</v>
      </c>
      <c r="M58" s="128">
        <f t="shared" si="19"/>
        <v>0</v>
      </c>
      <c r="N58" t="str">
        <f t="shared" si="6"/>
        <v>0003 01 06</v>
      </c>
      <c r="O58" t="str">
        <f t="shared" si="7"/>
        <v>0003</v>
      </c>
      <c r="P58" s="125">
        <f t="shared" si="8"/>
        <v>3</v>
      </c>
      <c r="Q58" t="str">
        <f t="shared" si="9"/>
        <v>06</v>
      </c>
      <c r="R58" s="125">
        <f t="shared" si="10"/>
        <v>6</v>
      </c>
      <c r="S58" t="str">
        <f t="shared" si="11"/>
        <v>0.015 1.100   0.000000   +1.01000   +1.00401</v>
      </c>
      <c r="T58" t="str">
        <f t="shared" si="12"/>
        <v>0.015 1.100</v>
      </c>
      <c r="U58" t="str">
        <f t="shared" si="13"/>
        <v>0.015</v>
      </c>
      <c r="V58" s="125">
        <v>1.4999999999999999E-2</v>
      </c>
      <c r="W58" t="str">
        <f t="shared" si="14"/>
        <v>1.100</v>
      </c>
      <c r="X58" s="125">
        <v>1.1000000000000001</v>
      </c>
      <c r="Y58" s="134">
        <v>1.03578787786146</v>
      </c>
      <c r="Z58" s="1">
        <f t="shared" si="15"/>
        <v>1.0302</v>
      </c>
    </row>
    <row r="59" spans="1:26" x14ac:dyDescent="0.2">
      <c r="A59" t="s">
        <v>878</v>
      </c>
      <c r="B59" t="str">
        <f t="shared" si="0"/>
        <v>+1.01263</v>
      </c>
      <c r="C59" s="125">
        <v>1.0126299999999999</v>
      </c>
      <c r="D59" t="str">
        <f t="shared" si="1"/>
        <v>+1.01800   +1.01263</v>
      </c>
      <c r="E59" t="str">
        <f t="shared" si="2"/>
        <v>+1.01800</v>
      </c>
      <c r="F59" s="125">
        <v>1.018</v>
      </c>
      <c r="G59" s="80">
        <f t="shared" si="3"/>
        <v>5.3700000000000969E-3</v>
      </c>
      <c r="H59" s="68">
        <f t="shared" si="4"/>
        <v>5.2750491159136515E-3</v>
      </c>
      <c r="I59">
        <f t="shared" si="5"/>
        <v>0.52750491159136514</v>
      </c>
      <c r="J59" t="str">
        <f t="shared" si="16"/>
        <v>0058 0000 0004 01 06</v>
      </c>
      <c r="K59" t="str">
        <f t="shared" si="17"/>
        <v>0000 0004 01 06</v>
      </c>
      <c r="L59" t="str">
        <f t="shared" si="18"/>
        <v>0000</v>
      </c>
      <c r="M59" s="128">
        <f t="shared" si="19"/>
        <v>0</v>
      </c>
      <c r="N59" t="str">
        <f t="shared" si="6"/>
        <v>0004 01 06</v>
      </c>
      <c r="O59" t="str">
        <f t="shared" si="7"/>
        <v>0004</v>
      </c>
      <c r="P59" s="125">
        <f t="shared" si="8"/>
        <v>4</v>
      </c>
      <c r="Q59" t="str">
        <f t="shared" si="9"/>
        <v>06</v>
      </c>
      <c r="R59" s="125">
        <f t="shared" si="10"/>
        <v>6</v>
      </c>
      <c r="S59" t="str">
        <f t="shared" si="11"/>
        <v>0.015 1.100   0.000000   +1.01800   +1.01263</v>
      </c>
      <c r="T59" t="str">
        <f t="shared" si="12"/>
        <v>0.015 1.100</v>
      </c>
      <c r="U59" t="str">
        <f t="shared" si="13"/>
        <v>0.015</v>
      </c>
      <c r="V59" s="125">
        <v>1.4999999999999999E-2</v>
      </c>
      <c r="W59" t="str">
        <f t="shared" si="14"/>
        <v>1.100</v>
      </c>
      <c r="X59" s="125">
        <v>1.1000000000000001</v>
      </c>
      <c r="Y59" s="134">
        <v>1.0586854852995387</v>
      </c>
      <c r="Z59" s="1">
        <f t="shared" si="15"/>
        <v>1.0383599999999999</v>
      </c>
    </row>
    <row r="60" spans="1:26" x14ac:dyDescent="0.2">
      <c r="A60" t="s">
        <v>879</v>
      </c>
      <c r="B60" t="str">
        <f t="shared" si="0"/>
        <v>+1.02751</v>
      </c>
      <c r="C60" s="125">
        <v>1.0275099999999999</v>
      </c>
      <c r="D60" t="str">
        <f t="shared" si="1"/>
        <v>+1.02000   +1.02751</v>
      </c>
      <c r="E60" t="str">
        <f t="shared" si="2"/>
        <v>+1.02000</v>
      </c>
      <c r="F60" s="125">
        <v>1.02</v>
      </c>
      <c r="G60" s="80">
        <f t="shared" si="3"/>
        <v>7.5099999999999056E-3</v>
      </c>
      <c r="H60" s="68">
        <f t="shared" si="4"/>
        <v>7.3627450980391232E-3</v>
      </c>
      <c r="I60">
        <f t="shared" si="5"/>
        <v>0.73627450980391229</v>
      </c>
      <c r="J60" t="str">
        <f t="shared" si="16"/>
        <v>0059 0000 0005 01 06</v>
      </c>
      <c r="K60" t="str">
        <f t="shared" si="17"/>
        <v>0000 0005 01 06</v>
      </c>
      <c r="L60" t="str">
        <f t="shared" si="18"/>
        <v>0000</v>
      </c>
      <c r="M60" s="128">
        <f t="shared" si="19"/>
        <v>0</v>
      </c>
      <c r="N60" t="str">
        <f t="shared" si="6"/>
        <v>0005 01 06</v>
      </c>
      <c r="O60" t="str">
        <f t="shared" si="7"/>
        <v>0005</v>
      </c>
      <c r="P60" s="125">
        <f t="shared" si="8"/>
        <v>5</v>
      </c>
      <c r="Q60" t="str">
        <f t="shared" si="9"/>
        <v>06</v>
      </c>
      <c r="R60" s="125">
        <f t="shared" si="10"/>
        <v>6</v>
      </c>
      <c r="S60" t="str">
        <f t="shared" si="11"/>
        <v>0.015 1.100   0.000000   +1.02000   +1.02751</v>
      </c>
      <c r="T60" t="str">
        <f t="shared" si="12"/>
        <v>0.015 1.100</v>
      </c>
      <c r="U60" t="str">
        <f t="shared" si="13"/>
        <v>0.015</v>
      </c>
      <c r="V60" s="125">
        <v>1.4999999999999999E-2</v>
      </c>
      <c r="W60" t="str">
        <f t="shared" si="14"/>
        <v>1.100</v>
      </c>
      <c r="X60" s="125">
        <v>1.1000000000000001</v>
      </c>
      <c r="Y60" s="134">
        <v>0.97431764589802616</v>
      </c>
      <c r="Z60" s="1">
        <f t="shared" si="15"/>
        <v>1.0404</v>
      </c>
    </row>
    <row r="61" spans="1:26" x14ac:dyDescent="0.2">
      <c r="A61" t="s">
        <v>880</v>
      </c>
      <c r="B61" t="str">
        <f t="shared" si="0"/>
        <v>+1.07030</v>
      </c>
      <c r="C61" s="125">
        <v>1.0703</v>
      </c>
      <c r="D61" t="str">
        <f t="shared" si="1"/>
        <v>+1.07000   +1.07030</v>
      </c>
      <c r="E61" t="str">
        <f t="shared" si="2"/>
        <v>+1.07000</v>
      </c>
      <c r="F61" s="125">
        <v>1.07</v>
      </c>
      <c r="G61" s="80">
        <f t="shared" si="3"/>
        <v>2.9999999999996696E-4</v>
      </c>
      <c r="H61" s="68">
        <f t="shared" si="4"/>
        <v>2.8037383177567004E-4</v>
      </c>
      <c r="I61">
        <f t="shared" si="5"/>
        <v>2.8037383177567002E-2</v>
      </c>
      <c r="J61" t="str">
        <f t="shared" si="16"/>
        <v>0060 0000 0006 01 06</v>
      </c>
      <c r="K61" t="str">
        <f t="shared" si="17"/>
        <v>0000 0006 01 06</v>
      </c>
      <c r="L61" t="str">
        <f t="shared" si="18"/>
        <v>0000</v>
      </c>
      <c r="M61" s="128">
        <f t="shared" si="19"/>
        <v>0</v>
      </c>
      <c r="N61" t="str">
        <f t="shared" si="6"/>
        <v>0006 01 06</v>
      </c>
      <c r="O61" t="str">
        <f t="shared" si="7"/>
        <v>0006</v>
      </c>
      <c r="P61" s="125">
        <f t="shared" si="8"/>
        <v>6</v>
      </c>
      <c r="Q61" t="str">
        <f t="shared" si="9"/>
        <v>06</v>
      </c>
      <c r="R61" s="125">
        <f t="shared" si="10"/>
        <v>6</v>
      </c>
      <c r="S61" t="str">
        <f t="shared" si="11"/>
        <v>0.015 1.100   0.000000   +1.07000   +1.07030</v>
      </c>
      <c r="T61" t="str">
        <f t="shared" si="12"/>
        <v>0.015 1.100</v>
      </c>
      <c r="U61" t="str">
        <f t="shared" si="13"/>
        <v>0.015</v>
      </c>
      <c r="V61" s="125">
        <v>1.4999999999999999E-2</v>
      </c>
      <c r="W61" t="str">
        <f t="shared" si="14"/>
        <v>1.100</v>
      </c>
      <c r="X61" s="125">
        <v>1.1000000000000001</v>
      </c>
      <c r="Y61" s="134">
        <v>1.0904830659663245</v>
      </c>
      <c r="Z61" s="1">
        <f t="shared" si="15"/>
        <v>1.0914000000000001</v>
      </c>
    </row>
    <row r="62" spans="1:26" x14ac:dyDescent="0.2">
      <c r="A62" t="s">
        <v>881</v>
      </c>
      <c r="B62" t="str">
        <f t="shared" si="0"/>
        <v>+1.05554</v>
      </c>
      <c r="C62" s="125">
        <v>1.0555399999999999</v>
      </c>
      <c r="D62" t="str">
        <f t="shared" si="1"/>
        <v>+1.06200   +1.05554</v>
      </c>
      <c r="E62" t="str">
        <f t="shared" si="2"/>
        <v>+1.06200</v>
      </c>
      <c r="F62" s="125">
        <v>1.0620000000000001</v>
      </c>
      <c r="G62" s="80">
        <f t="shared" si="3"/>
        <v>6.4600000000001323E-3</v>
      </c>
      <c r="H62" s="68">
        <f t="shared" si="4"/>
        <v>6.0828625235406142E-3</v>
      </c>
      <c r="I62">
        <f t="shared" si="5"/>
        <v>0.60828625235406142</v>
      </c>
      <c r="J62" t="str">
        <f>LEFT(A62,20)</f>
        <v>0061 0000 0007 01 06</v>
      </c>
      <c r="K62" t="str">
        <f>RIGHT(J62,15)</f>
        <v>0000 0007 01 06</v>
      </c>
      <c r="L62" t="str">
        <f>LEFT(K62,4)</f>
        <v>0000</v>
      </c>
      <c r="M62" s="128">
        <f t="shared" si="19"/>
        <v>0</v>
      </c>
      <c r="N62" t="str">
        <f t="shared" si="6"/>
        <v>0007 01 06</v>
      </c>
      <c r="O62" t="str">
        <f t="shared" si="7"/>
        <v>0007</v>
      </c>
      <c r="P62" s="125">
        <f t="shared" si="8"/>
        <v>7</v>
      </c>
      <c r="Q62" t="str">
        <f t="shared" si="9"/>
        <v>06</v>
      </c>
      <c r="R62" s="125">
        <f t="shared" si="10"/>
        <v>6</v>
      </c>
      <c r="S62" t="str">
        <f t="shared" si="11"/>
        <v>0.015 1.100   0.000000   +1.06200   +1.05554</v>
      </c>
      <c r="T62" t="str">
        <f t="shared" si="12"/>
        <v>0.015 1.100</v>
      </c>
      <c r="U62" t="str">
        <f t="shared" si="13"/>
        <v>0.015</v>
      </c>
      <c r="V62" s="125">
        <v>1.4999999999999999E-2</v>
      </c>
      <c r="W62" t="str">
        <f t="shared" si="14"/>
        <v>1.100</v>
      </c>
      <c r="X62" s="125">
        <v>1.1000000000000001</v>
      </c>
      <c r="Y62" s="134">
        <v>1.0565743086905794</v>
      </c>
      <c r="Z62" s="1">
        <f t="shared" si="15"/>
        <v>1.08324</v>
      </c>
    </row>
    <row r="63" spans="1:26" x14ac:dyDescent="0.2">
      <c r="A63" t="s">
        <v>882</v>
      </c>
      <c r="B63" t="str">
        <f t="shared" si="0"/>
        <v>+1.08978</v>
      </c>
      <c r="C63" s="125">
        <v>1.08978</v>
      </c>
      <c r="D63" t="str">
        <f t="shared" si="1"/>
        <v>+1.09000   +1.08978</v>
      </c>
      <c r="E63" t="str">
        <f t="shared" si="2"/>
        <v>+1.09000</v>
      </c>
      <c r="F63" s="125">
        <v>1.0900000000000001</v>
      </c>
      <c r="G63" s="80">
        <f t="shared" si="3"/>
        <v>2.20000000000109E-4</v>
      </c>
      <c r="H63" s="68">
        <f t="shared" si="4"/>
        <v>2.018348623854211E-4</v>
      </c>
      <c r="I63">
        <f t="shared" si="5"/>
        <v>2.018348623854211E-2</v>
      </c>
      <c r="J63" t="str">
        <f t="shared" ref="J63:J123" si="20">LEFT(A63,20)</f>
        <v>0062 0000 0008 01 06</v>
      </c>
      <c r="K63" t="str">
        <f t="shared" si="17"/>
        <v>0000 0008 01 06</v>
      </c>
      <c r="L63" t="str">
        <f t="shared" si="18"/>
        <v>0000</v>
      </c>
      <c r="M63" s="128">
        <f t="shared" si="19"/>
        <v>0</v>
      </c>
      <c r="N63" t="str">
        <f t="shared" si="6"/>
        <v>0008 01 06</v>
      </c>
      <c r="O63" t="str">
        <f t="shared" si="7"/>
        <v>0008</v>
      </c>
      <c r="P63" s="125">
        <f t="shared" si="8"/>
        <v>8</v>
      </c>
      <c r="Q63" t="str">
        <f t="shared" si="9"/>
        <v>06</v>
      </c>
      <c r="R63" s="125">
        <f t="shared" si="10"/>
        <v>6</v>
      </c>
      <c r="S63" t="str">
        <f t="shared" si="11"/>
        <v>0.015 1.100   0.000000   +1.09000   +1.08978</v>
      </c>
      <c r="T63" t="str">
        <f t="shared" si="12"/>
        <v>0.015 1.100</v>
      </c>
      <c r="U63" t="str">
        <f t="shared" si="13"/>
        <v>0.015</v>
      </c>
      <c r="V63" s="125">
        <v>1.4999999999999999E-2</v>
      </c>
      <c r="W63" t="str">
        <f t="shared" si="14"/>
        <v>1.100</v>
      </c>
      <c r="X63" s="125">
        <v>1.1000000000000001</v>
      </c>
      <c r="Y63" s="134">
        <v>1.1178374796534021</v>
      </c>
      <c r="Z63" s="1">
        <f t="shared" si="15"/>
        <v>1.1118000000000001</v>
      </c>
    </row>
    <row r="64" spans="1:26" x14ac:dyDescent="0.2">
      <c r="A64" t="s">
        <v>883</v>
      </c>
      <c r="B64" t="str">
        <f t="shared" si="0"/>
        <v>+1.05004</v>
      </c>
      <c r="C64" s="125">
        <v>1.0500400000000001</v>
      </c>
      <c r="D64" t="str">
        <f t="shared" si="1"/>
        <v>+1.05600   +1.05004</v>
      </c>
      <c r="E64" t="str">
        <f t="shared" si="2"/>
        <v>+1.05600</v>
      </c>
      <c r="F64" s="125">
        <v>1.056</v>
      </c>
      <c r="G64" s="80">
        <f t="shared" si="3"/>
        <v>5.9599999999999653E-3</v>
      </c>
      <c r="H64" s="68">
        <f t="shared" si="4"/>
        <v>5.6439393939393609E-3</v>
      </c>
      <c r="I64">
        <f t="shared" si="5"/>
        <v>0.56439393939393612</v>
      </c>
      <c r="J64" t="str">
        <f t="shared" si="20"/>
        <v>0063 0000 0009 01 06</v>
      </c>
      <c r="K64" t="str">
        <f t="shared" si="17"/>
        <v>0000 0009 01 06</v>
      </c>
      <c r="L64" t="str">
        <f t="shared" si="18"/>
        <v>0000</v>
      </c>
      <c r="M64" s="128">
        <f t="shared" si="19"/>
        <v>0</v>
      </c>
      <c r="N64" t="str">
        <f t="shared" si="6"/>
        <v>0009 01 06</v>
      </c>
      <c r="O64" t="str">
        <f t="shared" si="7"/>
        <v>0009</v>
      </c>
      <c r="P64" s="125">
        <f t="shared" si="8"/>
        <v>9</v>
      </c>
      <c r="Q64" t="str">
        <f t="shared" si="9"/>
        <v>06</v>
      </c>
      <c r="R64" s="125">
        <f t="shared" si="10"/>
        <v>6</v>
      </c>
      <c r="S64" t="str">
        <f t="shared" si="11"/>
        <v>0.015 1.100   0.000000   +1.05600   +1.05004</v>
      </c>
      <c r="T64" t="str">
        <f t="shared" si="12"/>
        <v>0.015 1.100</v>
      </c>
      <c r="U64" t="str">
        <f t="shared" si="13"/>
        <v>0.015</v>
      </c>
      <c r="V64" s="125">
        <v>1.4999999999999999E-2</v>
      </c>
      <c r="W64" t="str">
        <f t="shared" si="14"/>
        <v>1.100</v>
      </c>
      <c r="X64" s="125">
        <v>1.1000000000000001</v>
      </c>
      <c r="Y64" s="134">
        <v>1.0713157063731278</v>
      </c>
      <c r="Z64" s="1">
        <f t="shared" si="15"/>
        <v>1.0771200000000001</v>
      </c>
    </row>
    <row r="65" spans="1:26" x14ac:dyDescent="0.2">
      <c r="A65" t="s">
        <v>884</v>
      </c>
      <c r="B65" t="str">
        <f t="shared" si="0"/>
        <v>+1.04391</v>
      </c>
      <c r="C65" s="125">
        <v>1.0439099999999999</v>
      </c>
      <c r="D65" t="str">
        <f t="shared" si="1"/>
        <v>+1.05100   +1.04391</v>
      </c>
      <c r="E65" t="str">
        <f t="shared" si="2"/>
        <v>+1.05100</v>
      </c>
      <c r="F65" s="125">
        <v>1.0509999999999999</v>
      </c>
      <c r="G65" s="80">
        <f t="shared" si="3"/>
        <v>7.0900000000000407E-3</v>
      </c>
      <c r="H65" s="68">
        <f t="shared" si="4"/>
        <v>6.7459562321598868E-3</v>
      </c>
      <c r="I65">
        <f t="shared" si="5"/>
        <v>0.67459562321598865</v>
      </c>
      <c r="J65" t="str">
        <f t="shared" si="20"/>
        <v>0064 0000 0010 01 06</v>
      </c>
      <c r="K65" t="str">
        <f t="shared" si="17"/>
        <v>0000 0010 01 06</v>
      </c>
      <c r="L65" t="str">
        <f t="shared" si="18"/>
        <v>0000</v>
      </c>
      <c r="M65" s="128">
        <f t="shared" si="19"/>
        <v>0</v>
      </c>
      <c r="N65" t="str">
        <f t="shared" si="6"/>
        <v>0010 01 06</v>
      </c>
      <c r="O65" t="str">
        <f t="shared" si="7"/>
        <v>0010</v>
      </c>
      <c r="P65" s="125">
        <f t="shared" si="8"/>
        <v>10</v>
      </c>
      <c r="Q65" t="str">
        <f t="shared" si="9"/>
        <v>06</v>
      </c>
      <c r="R65" s="125">
        <f t="shared" si="10"/>
        <v>6</v>
      </c>
      <c r="S65" t="str">
        <f t="shared" si="11"/>
        <v>0.015 1.100   0.000000   +1.05100   +1.04391</v>
      </c>
      <c r="T65" t="str">
        <f t="shared" si="12"/>
        <v>0.015 1.100</v>
      </c>
      <c r="U65" t="str">
        <f t="shared" si="13"/>
        <v>0.015</v>
      </c>
      <c r="V65" s="125">
        <v>1.4999999999999999E-2</v>
      </c>
      <c r="W65" t="str">
        <f t="shared" si="14"/>
        <v>1.100</v>
      </c>
      <c r="X65" s="125">
        <v>1.1000000000000001</v>
      </c>
      <c r="Y65" s="134">
        <v>1.0374444447612599</v>
      </c>
      <c r="Z65" s="1">
        <f t="shared" si="15"/>
        <v>1.07202</v>
      </c>
    </row>
    <row r="66" spans="1:26" x14ac:dyDescent="0.2">
      <c r="A66" t="s">
        <v>885</v>
      </c>
      <c r="B66" t="str">
        <f t="shared" si="0"/>
        <v>+1.05562</v>
      </c>
      <c r="C66" s="125">
        <v>1.05562</v>
      </c>
      <c r="D66" t="str">
        <f t="shared" si="1"/>
        <v>+1.05700   +1.05562</v>
      </c>
      <c r="E66" t="str">
        <f t="shared" si="2"/>
        <v>+1.05700</v>
      </c>
      <c r="F66" s="125">
        <v>1.0569999999999999</v>
      </c>
      <c r="G66" s="80">
        <f t="shared" si="3"/>
        <v>1.3799999999999368E-3</v>
      </c>
      <c r="H66" s="68">
        <f t="shared" si="4"/>
        <v>1.3055818353831003E-3</v>
      </c>
      <c r="I66">
        <f t="shared" si="5"/>
        <v>0.13055818353831003</v>
      </c>
      <c r="J66" t="str">
        <f t="shared" si="20"/>
        <v>0065 0000 0011 01 06</v>
      </c>
      <c r="K66" t="str">
        <f t="shared" si="17"/>
        <v>0000 0011 01 06</v>
      </c>
      <c r="L66" t="str">
        <f t="shared" si="18"/>
        <v>0000</v>
      </c>
      <c r="M66" s="128">
        <f t="shared" si="19"/>
        <v>0</v>
      </c>
      <c r="N66" t="str">
        <f t="shared" si="6"/>
        <v>0011 01 06</v>
      </c>
      <c r="O66" t="str">
        <f t="shared" si="7"/>
        <v>0011</v>
      </c>
      <c r="P66" s="125">
        <f t="shared" si="8"/>
        <v>11</v>
      </c>
      <c r="Q66" t="str">
        <f t="shared" si="9"/>
        <v>06</v>
      </c>
      <c r="R66" s="125">
        <f t="shared" si="10"/>
        <v>6</v>
      </c>
      <c r="S66" t="str">
        <f t="shared" si="11"/>
        <v>0.015 1.100   0.000000   +1.05700   +1.05562</v>
      </c>
      <c r="T66" t="str">
        <f t="shared" si="12"/>
        <v>0.015 1.100</v>
      </c>
      <c r="U66" t="str">
        <f t="shared" si="13"/>
        <v>0.015</v>
      </c>
      <c r="V66" s="125">
        <v>1.4999999999999999E-2</v>
      </c>
      <c r="W66" t="str">
        <f t="shared" si="14"/>
        <v>1.100</v>
      </c>
      <c r="X66" s="125">
        <v>1.1000000000000001</v>
      </c>
      <c r="Y66" s="134">
        <v>1.0487331486907885</v>
      </c>
      <c r="Z66" s="1">
        <f t="shared" si="15"/>
        <v>1.0781399999999999</v>
      </c>
    </row>
    <row r="67" spans="1:26" x14ac:dyDescent="0.2">
      <c r="A67" t="s">
        <v>886</v>
      </c>
      <c r="B67" t="str">
        <f t="shared" ref="B67:B131" si="21">RIGHT(A67,8)</f>
        <v>+1.06003</v>
      </c>
      <c r="C67" s="125">
        <v>1.06003</v>
      </c>
      <c r="D67" t="str">
        <f t="shared" ref="D67:D131" si="22">RIGHT(A67,19)</f>
        <v>+1.05500   +1.06003</v>
      </c>
      <c r="E67" t="str">
        <f t="shared" ref="E67:E131" si="23">LEFT(D67,8)</f>
        <v>+1.05500</v>
      </c>
      <c r="F67" s="125">
        <v>1.0549999999999999</v>
      </c>
      <c r="G67" s="80">
        <f t="shared" ref="G67:G131" si="24">ABS(F67-C67)</f>
        <v>5.03000000000009E-3</v>
      </c>
      <c r="H67" s="68">
        <f t="shared" ref="H67:H131" si="25">ABS(G67)/ABS(F67)</f>
        <v>4.7677725118484265E-3</v>
      </c>
      <c r="I67">
        <f t="shared" ref="I67:I131" si="26">H67*100</f>
        <v>0.47677725118484265</v>
      </c>
      <c r="J67" t="str">
        <f t="shared" si="20"/>
        <v>0066 0000 0012 01 06</v>
      </c>
      <c r="K67" t="str">
        <f t="shared" si="17"/>
        <v>0000 0012 01 06</v>
      </c>
      <c r="L67" t="str">
        <f t="shared" si="18"/>
        <v>0000</v>
      </c>
      <c r="M67" s="128">
        <f t="shared" si="19"/>
        <v>0</v>
      </c>
      <c r="N67" t="str">
        <f t="shared" ref="N67:N123" si="27">RIGHT(K67,10)</f>
        <v>0012 01 06</v>
      </c>
      <c r="O67" t="str">
        <f t="shared" ref="O67:O123" si="28">LEFT(N67,4)</f>
        <v>0012</v>
      </c>
      <c r="P67" s="125">
        <f t="shared" ref="P67:P123" si="29">O67+0</f>
        <v>12</v>
      </c>
      <c r="Q67" t="str">
        <f t="shared" ref="Q67:Q123" si="30">RIGHT(K67,2)</f>
        <v>06</v>
      </c>
      <c r="R67" s="125">
        <f t="shared" ref="R67:R123" si="31">Q67+0</f>
        <v>6</v>
      </c>
      <c r="S67" t="str">
        <f t="shared" ref="S67:S123" si="32">RIGHT(A67,44)</f>
        <v>0.015 1.100   0.000000   +1.05500   +1.06003</v>
      </c>
      <c r="T67" t="str">
        <f t="shared" ref="T67:T123" si="33">LEFT(S67,11)</f>
        <v>0.015 1.100</v>
      </c>
      <c r="U67" t="str">
        <f t="shared" ref="U67:U123" si="34">LEFT(T67,5)</f>
        <v>0.015</v>
      </c>
      <c r="V67" s="125">
        <v>1.4999999999999999E-2</v>
      </c>
      <c r="W67" t="str">
        <f t="shared" ref="W67:W123" si="35">RIGHT(T67,5)</f>
        <v>1.100</v>
      </c>
      <c r="X67" s="125">
        <v>1.1000000000000001</v>
      </c>
      <c r="Y67" s="134">
        <v>1.0387779363191054</v>
      </c>
      <c r="Z67" s="1">
        <f t="shared" ref="Z67:Z123" si="36">F67*1.02</f>
        <v>1.0761000000000001</v>
      </c>
    </row>
    <row r="68" spans="1:26" x14ac:dyDescent="0.2">
      <c r="A68" t="s">
        <v>887</v>
      </c>
      <c r="B68" t="str">
        <f t="shared" si="21"/>
        <v>+1.05068</v>
      </c>
      <c r="C68" s="125">
        <v>1.0506800000000001</v>
      </c>
      <c r="D68" t="str">
        <f t="shared" si="22"/>
        <v>+1.05000   +1.05068</v>
      </c>
      <c r="E68" t="str">
        <f t="shared" si="23"/>
        <v>+1.05000</v>
      </c>
      <c r="F68" s="125">
        <v>1.05</v>
      </c>
      <c r="G68" s="80">
        <f t="shared" si="24"/>
        <v>6.8000000000001393E-4</v>
      </c>
      <c r="H68" s="68">
        <f t="shared" si="25"/>
        <v>6.4761904761906082E-4</v>
      </c>
      <c r="I68">
        <f t="shared" si="26"/>
        <v>6.4761904761906075E-2</v>
      </c>
      <c r="J68" t="str">
        <f t="shared" si="20"/>
        <v>0067 0000 0013 01 06</v>
      </c>
      <c r="K68" t="str">
        <f t="shared" ref="K68:K123" si="37">RIGHT(J68,15)</f>
        <v>0000 0013 01 06</v>
      </c>
      <c r="L68" t="str">
        <f t="shared" ref="L68:L123" si="38">LEFT(K68,4)</f>
        <v>0000</v>
      </c>
      <c r="M68" s="128">
        <f t="shared" ref="M68:M123" si="39">L68+0</f>
        <v>0</v>
      </c>
      <c r="N68" t="str">
        <f t="shared" si="27"/>
        <v>0013 01 06</v>
      </c>
      <c r="O68" t="str">
        <f t="shared" si="28"/>
        <v>0013</v>
      </c>
      <c r="P68" s="125">
        <f t="shared" si="29"/>
        <v>13</v>
      </c>
      <c r="Q68" t="str">
        <f t="shared" si="30"/>
        <v>06</v>
      </c>
      <c r="R68" s="125">
        <f t="shared" si="31"/>
        <v>6</v>
      </c>
      <c r="S68" t="str">
        <f t="shared" si="32"/>
        <v>0.015 1.100   0.000000   +1.05000   +1.05068</v>
      </c>
      <c r="T68" t="str">
        <f t="shared" si="33"/>
        <v>0.015 1.100</v>
      </c>
      <c r="U68" t="str">
        <f t="shared" si="34"/>
        <v>0.015</v>
      </c>
      <c r="V68" s="125">
        <v>1.4999999999999999E-2</v>
      </c>
      <c r="W68" t="str">
        <f t="shared" si="35"/>
        <v>1.100</v>
      </c>
      <c r="X68" s="125">
        <v>1.1000000000000001</v>
      </c>
      <c r="Y68" s="134">
        <v>1.0340675504462502</v>
      </c>
      <c r="Z68" s="1">
        <f t="shared" si="36"/>
        <v>1.0710000000000002</v>
      </c>
    </row>
    <row r="69" spans="1:26" x14ac:dyDescent="0.2">
      <c r="A69" t="s">
        <v>888</v>
      </c>
      <c r="B69" t="str">
        <f t="shared" si="21"/>
        <v>+1.03940</v>
      </c>
      <c r="C69" s="125">
        <v>1.0394000000000001</v>
      </c>
      <c r="D69" t="str">
        <f t="shared" si="22"/>
        <v>+1.03600   +1.03940</v>
      </c>
      <c r="E69" t="str">
        <f t="shared" si="23"/>
        <v>+1.03600</v>
      </c>
      <c r="F69" s="125">
        <v>1.036</v>
      </c>
      <c r="G69" s="80">
        <f t="shared" si="24"/>
        <v>3.4000000000000696E-3</v>
      </c>
      <c r="H69" s="68">
        <f t="shared" si="25"/>
        <v>3.2818532818533488E-3</v>
      </c>
      <c r="I69">
        <f t="shared" si="26"/>
        <v>0.32818532818533486</v>
      </c>
      <c r="J69" t="str">
        <f t="shared" si="20"/>
        <v>0068 0000 0014 01 06</v>
      </c>
      <c r="K69" t="str">
        <f t="shared" si="37"/>
        <v>0000 0014 01 06</v>
      </c>
      <c r="L69" t="str">
        <f t="shared" si="38"/>
        <v>0000</v>
      </c>
      <c r="M69" s="128">
        <f t="shared" si="39"/>
        <v>0</v>
      </c>
      <c r="N69" t="str">
        <f t="shared" si="27"/>
        <v>0014 01 06</v>
      </c>
      <c r="O69" t="str">
        <f t="shared" si="28"/>
        <v>0014</v>
      </c>
      <c r="P69" s="125">
        <f t="shared" si="29"/>
        <v>14</v>
      </c>
      <c r="Q69" t="str">
        <f t="shared" si="30"/>
        <v>06</v>
      </c>
      <c r="R69" s="125">
        <f t="shared" si="31"/>
        <v>6</v>
      </c>
      <c r="S69" t="str">
        <f t="shared" si="32"/>
        <v>0.015 1.100   0.000000   +1.03600   +1.03940</v>
      </c>
      <c r="T69" t="str">
        <f t="shared" si="33"/>
        <v>0.015 1.100</v>
      </c>
      <c r="U69" t="str">
        <f t="shared" si="34"/>
        <v>0.015</v>
      </c>
      <c r="V69" s="125">
        <v>1.4999999999999999E-2</v>
      </c>
      <c r="W69" t="str">
        <f t="shared" si="35"/>
        <v>1.100</v>
      </c>
      <c r="X69" s="125">
        <v>1.1000000000000001</v>
      </c>
      <c r="Y69" s="134">
        <v>1.051088747213047</v>
      </c>
      <c r="Z69" s="1">
        <f t="shared" si="36"/>
        <v>1.0567200000000001</v>
      </c>
    </row>
    <row r="70" spans="1:26" x14ac:dyDescent="0.2">
      <c r="A70" t="s">
        <v>889</v>
      </c>
      <c r="B70" t="str">
        <f t="shared" si="21"/>
        <v>-0.20295</v>
      </c>
      <c r="C70" s="125">
        <v>-0.20294999999999999</v>
      </c>
      <c r="D70" t="str">
        <f t="shared" si="22"/>
        <v>-0.20386   -0.20295</v>
      </c>
      <c r="E70" t="str">
        <f t="shared" si="23"/>
        <v>-0.20386</v>
      </c>
      <c r="F70" s="125">
        <v>-0.20386000000000001</v>
      </c>
      <c r="G70" s="80">
        <f t="shared" si="24"/>
        <v>9.100000000000219E-4</v>
      </c>
      <c r="H70" s="68">
        <f t="shared" si="25"/>
        <v>4.463847738644275E-3</v>
      </c>
      <c r="I70">
        <f t="shared" si="26"/>
        <v>0.44638477386442749</v>
      </c>
      <c r="J70" t="str">
        <f t="shared" si="20"/>
        <v>0069 0001 0002 01 04</v>
      </c>
      <c r="K70" t="str">
        <f t="shared" si="37"/>
        <v>0001 0002 01 04</v>
      </c>
      <c r="L70" t="str">
        <f t="shared" si="38"/>
        <v>0001</v>
      </c>
      <c r="M70" s="128">
        <f t="shared" si="39"/>
        <v>1</v>
      </c>
      <c r="N70" t="str">
        <f t="shared" si="27"/>
        <v>0002 01 04</v>
      </c>
      <c r="O70" t="str">
        <f t="shared" si="28"/>
        <v>0002</v>
      </c>
      <c r="P70" s="125">
        <f t="shared" si="29"/>
        <v>2</v>
      </c>
      <c r="Q70" t="str">
        <f t="shared" si="30"/>
        <v>04</v>
      </c>
      <c r="R70" s="125">
        <f t="shared" si="31"/>
        <v>4</v>
      </c>
      <c r="S70" t="str">
        <f t="shared" si="32"/>
        <v>0.020 1.000   0.000010   -0.20386   -0.20295</v>
      </c>
      <c r="T70" t="str">
        <f t="shared" si="33"/>
        <v>0.020 1.000</v>
      </c>
      <c r="U70" t="str">
        <f t="shared" si="34"/>
        <v>0.020</v>
      </c>
      <c r="V70" s="125">
        <v>0.02</v>
      </c>
      <c r="W70" t="str">
        <f t="shared" si="35"/>
        <v>1.000</v>
      </c>
      <c r="X70" s="125">
        <v>1</v>
      </c>
      <c r="Y70" s="134">
        <v>-0.20228038810449789</v>
      </c>
      <c r="Z70" s="1">
        <f t="shared" si="36"/>
        <v>-0.20793720000000002</v>
      </c>
    </row>
    <row r="71" spans="1:26" x14ac:dyDescent="0.2">
      <c r="A71" t="s">
        <v>890</v>
      </c>
      <c r="B71" t="str">
        <f t="shared" si="21"/>
        <v>+0.27303</v>
      </c>
      <c r="C71" s="125">
        <v>0.27302999999999999</v>
      </c>
      <c r="D71" t="str">
        <f t="shared" si="22"/>
        <v>+0.27645   +0.27303</v>
      </c>
      <c r="E71" t="str">
        <f t="shared" si="23"/>
        <v>+0.27645</v>
      </c>
      <c r="F71" s="125">
        <v>0.27644999999999997</v>
      </c>
      <c r="G71" s="80">
        <f t="shared" si="24"/>
        <v>3.4199999999999786E-3</v>
      </c>
      <c r="H71" s="68">
        <f t="shared" si="25"/>
        <v>1.237113402061848E-2</v>
      </c>
      <c r="I71">
        <f t="shared" si="26"/>
        <v>1.2371134020618479</v>
      </c>
      <c r="J71" t="str">
        <f t="shared" si="20"/>
        <v>0070 0002 0001 01 04</v>
      </c>
      <c r="K71" t="str">
        <f t="shared" si="37"/>
        <v>0002 0001 01 04</v>
      </c>
      <c r="L71" t="str">
        <f t="shared" si="38"/>
        <v>0002</v>
      </c>
      <c r="M71" s="128">
        <f t="shared" si="39"/>
        <v>2</v>
      </c>
      <c r="N71" t="str">
        <f t="shared" si="27"/>
        <v>0001 01 04</v>
      </c>
      <c r="O71" t="str">
        <f t="shared" si="28"/>
        <v>0001</v>
      </c>
      <c r="P71" s="125">
        <f t="shared" si="29"/>
        <v>1</v>
      </c>
      <c r="Q71" t="str">
        <f t="shared" si="30"/>
        <v>04</v>
      </c>
      <c r="R71" s="125">
        <f t="shared" si="31"/>
        <v>4</v>
      </c>
      <c r="S71" t="str">
        <f t="shared" si="32"/>
        <v>0.020 2.000   0.000000   +0.27645   +0.27303</v>
      </c>
      <c r="T71" t="str">
        <f t="shared" si="33"/>
        <v>0.020 2.000</v>
      </c>
      <c r="U71" t="str">
        <f t="shared" si="34"/>
        <v>0.020</v>
      </c>
      <c r="V71" s="125">
        <v>0.02</v>
      </c>
      <c r="W71" t="str">
        <f t="shared" si="35"/>
        <v>2.000</v>
      </c>
      <c r="X71" s="125">
        <v>2</v>
      </c>
      <c r="Y71" s="134">
        <v>0.29219535524152979</v>
      </c>
      <c r="Z71" s="1">
        <f t="shared" si="36"/>
        <v>0.28197899999999998</v>
      </c>
    </row>
    <row r="72" spans="1:26" x14ac:dyDescent="0.2">
      <c r="A72" t="s">
        <v>891</v>
      </c>
      <c r="B72" t="str">
        <f t="shared" si="21"/>
        <v>+0.03370</v>
      </c>
      <c r="C72" s="125">
        <v>3.3700000000000001E-2</v>
      </c>
      <c r="D72" t="str">
        <f t="shared" si="22"/>
        <v>+0.03634   +0.03370</v>
      </c>
      <c r="E72" t="str">
        <f t="shared" si="23"/>
        <v>+0.03634</v>
      </c>
      <c r="F72" s="125">
        <v>3.6339999999999997E-2</v>
      </c>
      <c r="G72" s="80">
        <f t="shared" si="24"/>
        <v>2.6399999999999965E-3</v>
      </c>
      <c r="H72" s="68">
        <f t="shared" si="25"/>
        <v>7.2647220693450656E-2</v>
      </c>
      <c r="I72">
        <f t="shared" si="26"/>
        <v>7.2647220693450656</v>
      </c>
      <c r="J72" t="str">
        <f t="shared" si="20"/>
        <v>0071 0001 0005 01 04</v>
      </c>
      <c r="K72" t="str">
        <f t="shared" si="37"/>
        <v>0001 0005 01 04</v>
      </c>
      <c r="L72" t="str">
        <f t="shared" si="38"/>
        <v>0001</v>
      </c>
      <c r="M72" s="128">
        <f t="shared" si="39"/>
        <v>1</v>
      </c>
      <c r="N72" t="str">
        <f t="shared" si="27"/>
        <v>0005 01 04</v>
      </c>
      <c r="O72" t="str">
        <f t="shared" si="28"/>
        <v>0005</v>
      </c>
      <c r="P72" s="125">
        <f t="shared" si="29"/>
        <v>5</v>
      </c>
      <c r="Q72" t="str">
        <f t="shared" si="30"/>
        <v>04</v>
      </c>
      <c r="R72" s="125">
        <f t="shared" si="31"/>
        <v>4</v>
      </c>
      <c r="S72" t="str">
        <f t="shared" si="32"/>
        <v>0.020 1.000   0.000004   +0.03634   +0.03370</v>
      </c>
      <c r="T72" t="str">
        <f t="shared" si="33"/>
        <v>0.020 1.000</v>
      </c>
      <c r="U72" t="str">
        <f t="shared" si="34"/>
        <v>0.020</v>
      </c>
      <c r="V72" s="125">
        <v>0.02</v>
      </c>
      <c r="W72" t="str">
        <f t="shared" si="35"/>
        <v>1.000</v>
      </c>
      <c r="X72" s="125">
        <v>1</v>
      </c>
      <c r="Y72" s="134">
        <v>3.4270143080041199E-2</v>
      </c>
      <c r="Z72" s="1">
        <f t="shared" si="36"/>
        <v>3.7066799999999997E-2</v>
      </c>
    </row>
    <row r="73" spans="1:26" x14ac:dyDescent="0.2">
      <c r="A73" t="s">
        <v>892</v>
      </c>
      <c r="B73" t="str">
        <f t="shared" si="21"/>
        <v>+0.02061</v>
      </c>
      <c r="C73" s="125">
        <v>2.061E-2</v>
      </c>
      <c r="D73" t="str">
        <f t="shared" si="22"/>
        <v>+0.02427   +0.02061</v>
      </c>
      <c r="E73" t="str">
        <f t="shared" si="23"/>
        <v>+0.02427</v>
      </c>
      <c r="F73" s="125">
        <v>2.427E-2</v>
      </c>
      <c r="G73" s="80">
        <f t="shared" si="24"/>
        <v>3.6600000000000001E-3</v>
      </c>
      <c r="H73" s="68">
        <f t="shared" si="25"/>
        <v>0.15080346106304079</v>
      </c>
      <c r="I73">
        <f t="shared" si="26"/>
        <v>15.080346106304079</v>
      </c>
      <c r="J73" t="str">
        <f t="shared" si="20"/>
        <v>0072 0005 0001 01 04</v>
      </c>
      <c r="K73" t="str">
        <f t="shared" si="37"/>
        <v>0005 0001 01 04</v>
      </c>
      <c r="L73" t="str">
        <f t="shared" si="38"/>
        <v>0005</v>
      </c>
      <c r="M73" s="128">
        <f t="shared" si="39"/>
        <v>5</v>
      </c>
      <c r="N73" t="str">
        <f t="shared" si="27"/>
        <v>0001 01 04</v>
      </c>
      <c r="O73" t="str">
        <f t="shared" si="28"/>
        <v>0001</v>
      </c>
      <c r="P73" s="125">
        <f t="shared" si="29"/>
        <v>1</v>
      </c>
      <c r="Q73" t="str">
        <f t="shared" si="30"/>
        <v>04</v>
      </c>
      <c r="R73" s="125">
        <f t="shared" si="31"/>
        <v>4</v>
      </c>
      <c r="S73" t="str">
        <f t="shared" si="32"/>
        <v>0.020 2.000   0.000000   +0.02427   +0.02061</v>
      </c>
      <c r="T73" t="str">
        <f t="shared" si="33"/>
        <v>0.020 2.000</v>
      </c>
      <c r="U73" t="str">
        <f t="shared" si="34"/>
        <v>0.020</v>
      </c>
      <c r="V73" s="125">
        <v>0.02</v>
      </c>
      <c r="W73" t="str">
        <f t="shared" si="35"/>
        <v>2.000</v>
      </c>
      <c r="X73" s="125">
        <v>2</v>
      </c>
      <c r="Y73" s="134">
        <v>2.2087025970119325E-2</v>
      </c>
      <c r="Z73" s="1">
        <f t="shared" si="36"/>
        <v>2.47554E-2</v>
      </c>
    </row>
    <row r="74" spans="1:26" x14ac:dyDescent="0.2">
      <c r="A74" t="s">
        <v>893</v>
      </c>
      <c r="B74" t="str">
        <f t="shared" si="21"/>
        <v>+0.03694</v>
      </c>
      <c r="C74" s="125">
        <v>3.6940000000000001E-2</v>
      </c>
      <c r="D74" t="str">
        <f t="shared" si="22"/>
        <v>+0.03554   +0.03694</v>
      </c>
      <c r="E74" t="str">
        <f t="shared" si="23"/>
        <v>+0.03554</v>
      </c>
      <c r="F74" s="125">
        <v>3.5540000000000002E-2</v>
      </c>
      <c r="G74" s="80">
        <f t="shared" si="24"/>
        <v>1.3999999999999985E-3</v>
      </c>
      <c r="H74" s="68">
        <f t="shared" si="25"/>
        <v>3.9392234102419765E-2</v>
      </c>
      <c r="I74">
        <f t="shared" si="26"/>
        <v>3.9392234102419765</v>
      </c>
      <c r="J74" t="str">
        <f t="shared" si="20"/>
        <v>0073 0002 0003 01 04</v>
      </c>
      <c r="K74" t="str">
        <f t="shared" si="37"/>
        <v>0002 0003 01 04</v>
      </c>
      <c r="L74" t="str">
        <f t="shared" si="38"/>
        <v>0002</v>
      </c>
      <c r="M74" s="128">
        <f t="shared" si="39"/>
        <v>2</v>
      </c>
      <c r="N74" t="str">
        <f t="shared" si="27"/>
        <v>0003 01 04</v>
      </c>
      <c r="O74" t="str">
        <f t="shared" si="28"/>
        <v>0003</v>
      </c>
      <c r="P74" s="125">
        <f t="shared" si="29"/>
        <v>3</v>
      </c>
      <c r="Q74" t="str">
        <f t="shared" si="30"/>
        <v>04</v>
      </c>
      <c r="R74" s="125">
        <f t="shared" si="31"/>
        <v>4</v>
      </c>
      <c r="S74" t="str">
        <f t="shared" si="32"/>
        <v>0.020 1.000   0.000004   +0.03554   +0.03694</v>
      </c>
      <c r="T74" t="str">
        <f t="shared" si="33"/>
        <v>0.020 1.000</v>
      </c>
      <c r="U74" t="str">
        <f t="shared" si="34"/>
        <v>0.020</v>
      </c>
      <c r="V74" s="125">
        <v>0.02</v>
      </c>
      <c r="W74" t="str">
        <f t="shared" si="35"/>
        <v>1.000</v>
      </c>
      <c r="X74" s="125">
        <v>1</v>
      </c>
      <c r="Y74" s="134">
        <v>3.6725360473277853E-2</v>
      </c>
      <c r="Z74" s="1">
        <f t="shared" si="36"/>
        <v>3.62508E-2</v>
      </c>
    </row>
    <row r="75" spans="1:26" x14ac:dyDescent="0.2">
      <c r="A75" t="s">
        <v>894</v>
      </c>
      <c r="B75" t="str">
        <f t="shared" si="21"/>
        <v>+0.01609</v>
      </c>
      <c r="C75" s="125">
        <v>1.609E-2</v>
      </c>
      <c r="D75" t="str">
        <f t="shared" si="22"/>
        <v>+0.01627   +0.01609</v>
      </c>
      <c r="E75" t="str">
        <f t="shared" si="23"/>
        <v>+0.01627</v>
      </c>
      <c r="F75" s="125">
        <v>1.627E-2</v>
      </c>
      <c r="G75" s="80">
        <f t="shared" si="24"/>
        <v>1.799999999999996E-4</v>
      </c>
      <c r="H75" s="68">
        <f t="shared" si="25"/>
        <v>1.1063306699446811E-2</v>
      </c>
      <c r="I75">
        <f t="shared" si="26"/>
        <v>1.1063306699446811</v>
      </c>
      <c r="J75" t="str">
        <f t="shared" si="20"/>
        <v>0074 0003 0002 01 04</v>
      </c>
      <c r="K75" t="str">
        <f t="shared" si="37"/>
        <v>0003 0002 01 04</v>
      </c>
      <c r="L75" t="str">
        <f t="shared" si="38"/>
        <v>0003</v>
      </c>
      <c r="M75" s="128">
        <f t="shared" si="39"/>
        <v>3</v>
      </c>
      <c r="N75" t="str">
        <f t="shared" si="27"/>
        <v>0002 01 04</v>
      </c>
      <c r="O75" t="str">
        <f t="shared" si="28"/>
        <v>0002</v>
      </c>
      <c r="P75" s="125">
        <f t="shared" si="29"/>
        <v>2</v>
      </c>
      <c r="Q75" t="str">
        <f t="shared" si="30"/>
        <v>04</v>
      </c>
      <c r="R75" s="125">
        <f t="shared" si="31"/>
        <v>4</v>
      </c>
      <c r="S75" t="str">
        <f t="shared" si="32"/>
        <v>0.020 2.000   0.000000   +0.01627   +0.01609</v>
      </c>
      <c r="T75" t="str">
        <f t="shared" si="33"/>
        <v>0.020 2.000</v>
      </c>
      <c r="U75" t="str">
        <f t="shared" si="34"/>
        <v>0.020</v>
      </c>
      <c r="V75" s="125">
        <v>0.02</v>
      </c>
      <c r="W75" t="str">
        <f t="shared" si="35"/>
        <v>2.000</v>
      </c>
      <c r="X75" s="125">
        <v>2</v>
      </c>
      <c r="Y75" s="134">
        <v>1.7775621177178378E-2</v>
      </c>
      <c r="Z75" s="1">
        <f t="shared" si="36"/>
        <v>1.65954E-2</v>
      </c>
    </row>
    <row r="76" spans="1:26" x14ac:dyDescent="0.2">
      <c r="A76" t="s">
        <v>895</v>
      </c>
      <c r="B76" t="str">
        <f t="shared" si="21"/>
        <v>-0.01730</v>
      </c>
      <c r="C76" s="125">
        <v>-1.7299999999999999E-2</v>
      </c>
      <c r="D76" t="str">
        <f t="shared" si="22"/>
        <v>-0.01730   -0.01730</v>
      </c>
      <c r="E76" t="str">
        <f t="shared" si="23"/>
        <v>-0.01730</v>
      </c>
      <c r="F76" s="125">
        <v>-1.7299999999999999E-2</v>
      </c>
      <c r="G76" s="80">
        <f t="shared" si="24"/>
        <v>0</v>
      </c>
      <c r="H76" s="68">
        <f t="shared" si="25"/>
        <v>0</v>
      </c>
      <c r="J76" t="str">
        <f t="shared" si="20"/>
        <v>0075 0002 0004 01 04</v>
      </c>
      <c r="K76" t="str">
        <f t="shared" si="37"/>
        <v>0002 0004 01 04</v>
      </c>
      <c r="L76" t="str">
        <f t="shared" si="38"/>
        <v>0002</v>
      </c>
      <c r="M76" s="128">
        <f t="shared" si="39"/>
        <v>2</v>
      </c>
      <c r="N76" t="str">
        <f t="shared" si="27"/>
        <v>0004 01 04</v>
      </c>
      <c r="O76" t="str">
        <f t="shared" si="28"/>
        <v>0004</v>
      </c>
      <c r="P76" s="125">
        <f t="shared" si="29"/>
        <v>4</v>
      </c>
      <c r="Q76" t="str">
        <f t="shared" si="30"/>
        <v>04</v>
      </c>
      <c r="R76" s="125">
        <f t="shared" si="31"/>
        <v>4</v>
      </c>
      <c r="S76" t="str">
        <f t="shared" si="32"/>
        <v>0.020 2.000   0.000000   -0.01730   -0.01730</v>
      </c>
      <c r="T76" t="str">
        <f t="shared" si="33"/>
        <v>0.020 2.000</v>
      </c>
      <c r="U76" t="str">
        <f t="shared" si="34"/>
        <v>0.020</v>
      </c>
      <c r="V76" s="125">
        <v>0.02</v>
      </c>
      <c r="W76" t="str">
        <f t="shared" si="35"/>
        <v>2.000</v>
      </c>
      <c r="X76" s="125">
        <v>2</v>
      </c>
      <c r="Y76" s="134">
        <v>-1.6006988869948863E-2</v>
      </c>
      <c r="Z76" s="1">
        <f t="shared" si="36"/>
        <v>-1.7645999999999998E-2</v>
      </c>
    </row>
    <row r="77" spans="1:26" x14ac:dyDescent="0.2">
      <c r="A77" t="s">
        <v>896</v>
      </c>
      <c r="B77" t="str">
        <f t="shared" si="21"/>
        <v>+0.03074</v>
      </c>
      <c r="C77" s="125">
        <v>3.074E-2</v>
      </c>
      <c r="D77" t="str">
        <f t="shared" si="22"/>
        <v>+0.03191   +0.03074</v>
      </c>
      <c r="E77" t="str">
        <f t="shared" si="23"/>
        <v>+0.03191</v>
      </c>
      <c r="F77" s="125">
        <v>3.1910000000000001E-2</v>
      </c>
      <c r="G77" s="80">
        <f t="shared" si="24"/>
        <v>1.1700000000000009E-3</v>
      </c>
      <c r="H77" s="68">
        <f t="shared" si="25"/>
        <v>3.6665622062049541E-2</v>
      </c>
      <c r="I77">
        <f t="shared" si="26"/>
        <v>3.6665622062049543</v>
      </c>
      <c r="J77" t="str">
        <f t="shared" si="20"/>
        <v>0076 0004 0002 01 04</v>
      </c>
      <c r="K77" t="str">
        <f t="shared" si="37"/>
        <v>0004 0002 01 04</v>
      </c>
      <c r="L77" t="str">
        <f t="shared" si="38"/>
        <v>0004</v>
      </c>
      <c r="M77" s="128">
        <f t="shared" si="39"/>
        <v>4</v>
      </c>
      <c r="N77" t="str">
        <f t="shared" si="27"/>
        <v>0002 01 04</v>
      </c>
      <c r="O77" t="str">
        <f t="shared" si="28"/>
        <v>0002</v>
      </c>
      <c r="P77" s="125">
        <f t="shared" si="29"/>
        <v>2</v>
      </c>
      <c r="Q77" t="str">
        <f t="shared" si="30"/>
        <v>04</v>
      </c>
      <c r="R77" s="125">
        <f t="shared" si="31"/>
        <v>4</v>
      </c>
      <c r="S77" t="str">
        <f t="shared" si="32"/>
        <v>0.020 2.000   0.000000   +0.03191   +0.03074</v>
      </c>
      <c r="T77" t="str">
        <f t="shared" si="33"/>
        <v>0.020 2.000</v>
      </c>
      <c r="U77" t="str">
        <f t="shared" si="34"/>
        <v>0.020</v>
      </c>
      <c r="V77" s="125">
        <v>0.02</v>
      </c>
      <c r="W77" t="str">
        <f t="shared" si="35"/>
        <v>2.000</v>
      </c>
      <c r="X77" s="125">
        <v>2</v>
      </c>
      <c r="Y77" s="134">
        <v>2.9696383234733784E-2</v>
      </c>
      <c r="Z77" s="1">
        <f t="shared" si="36"/>
        <v>3.2548199999999999E-2</v>
      </c>
    </row>
    <row r="78" spans="1:26" x14ac:dyDescent="0.2">
      <c r="A78" t="s">
        <v>897</v>
      </c>
      <c r="B78" t="str">
        <f t="shared" si="21"/>
        <v>+0.01291</v>
      </c>
      <c r="C78" s="125">
        <v>1.291E-2</v>
      </c>
      <c r="D78" t="str">
        <f t="shared" si="22"/>
        <v>+0.00905   +0.01291</v>
      </c>
      <c r="E78" t="str">
        <f t="shared" si="23"/>
        <v>+0.00905</v>
      </c>
      <c r="F78" s="125">
        <v>9.0500000000000008E-3</v>
      </c>
      <c r="G78" s="80">
        <f t="shared" si="24"/>
        <v>3.8599999999999988E-3</v>
      </c>
      <c r="H78" s="68">
        <f t="shared" si="25"/>
        <v>0.42651933701657441</v>
      </c>
      <c r="I78">
        <f t="shared" si="26"/>
        <v>42.651933701657441</v>
      </c>
      <c r="J78" t="str">
        <f t="shared" si="20"/>
        <v>0077 0002 0005 01 04</v>
      </c>
      <c r="K78" t="str">
        <f t="shared" si="37"/>
        <v>0002 0005 01 04</v>
      </c>
      <c r="L78" t="str">
        <f t="shared" si="38"/>
        <v>0002</v>
      </c>
      <c r="M78" s="128">
        <f t="shared" si="39"/>
        <v>2</v>
      </c>
      <c r="N78" t="str">
        <f t="shared" si="27"/>
        <v>0005 01 04</v>
      </c>
      <c r="O78" t="str">
        <f t="shared" si="28"/>
        <v>0005</v>
      </c>
      <c r="P78" s="125">
        <f t="shared" si="29"/>
        <v>5</v>
      </c>
      <c r="Q78" t="str">
        <f t="shared" si="30"/>
        <v>04</v>
      </c>
      <c r="R78" s="125">
        <f t="shared" si="31"/>
        <v>4</v>
      </c>
      <c r="S78" t="str">
        <f t="shared" si="32"/>
        <v>0.020 2.000   0.000000   +0.00905   +0.01291</v>
      </c>
      <c r="T78" t="str">
        <f t="shared" si="33"/>
        <v>0.020 2.000</v>
      </c>
      <c r="U78" t="str">
        <f t="shared" si="34"/>
        <v>0.020</v>
      </c>
      <c r="V78" s="125">
        <v>0.02</v>
      </c>
      <c r="W78" t="str">
        <f t="shared" si="35"/>
        <v>2.000</v>
      </c>
      <c r="X78" s="125">
        <v>2</v>
      </c>
      <c r="Y78" s="134">
        <v>8.4134212373408214E-3</v>
      </c>
      <c r="Z78" s="1">
        <f t="shared" si="36"/>
        <v>9.2310000000000014E-3</v>
      </c>
    </row>
    <row r="79" spans="1:26" x14ac:dyDescent="0.2">
      <c r="A79" t="s">
        <v>898</v>
      </c>
      <c r="B79" t="str">
        <f t="shared" si="21"/>
        <v>-0.01689</v>
      </c>
      <c r="C79" s="125">
        <v>-1.6889999999999999E-2</v>
      </c>
      <c r="D79" t="str">
        <f t="shared" si="22"/>
        <v>-0.01848   -0.01689</v>
      </c>
      <c r="E79" t="str">
        <f t="shared" si="23"/>
        <v>-0.01848</v>
      </c>
      <c r="F79" s="125">
        <v>-1.848E-2</v>
      </c>
      <c r="G79" s="80">
        <f t="shared" si="24"/>
        <v>1.5900000000000011E-3</v>
      </c>
      <c r="H79" s="68">
        <f t="shared" si="25"/>
        <v>8.6038961038961095E-2</v>
      </c>
      <c r="I79">
        <f t="shared" si="26"/>
        <v>8.6038961038961101</v>
      </c>
      <c r="J79" t="str">
        <f t="shared" si="20"/>
        <v>0078 0005 0002 01 04</v>
      </c>
      <c r="K79" t="str">
        <f t="shared" si="37"/>
        <v>0005 0002 01 04</v>
      </c>
      <c r="L79" t="str">
        <f t="shared" si="38"/>
        <v>0005</v>
      </c>
      <c r="M79" s="128">
        <f t="shared" si="39"/>
        <v>5</v>
      </c>
      <c r="N79" t="str">
        <f t="shared" si="27"/>
        <v>0002 01 04</v>
      </c>
      <c r="O79" t="str">
        <f t="shared" si="28"/>
        <v>0002</v>
      </c>
      <c r="P79" s="125">
        <f t="shared" si="29"/>
        <v>2</v>
      </c>
      <c r="Q79" t="str">
        <f t="shared" si="30"/>
        <v>04</v>
      </c>
      <c r="R79" s="125">
        <f t="shared" si="31"/>
        <v>4</v>
      </c>
      <c r="S79" t="str">
        <f t="shared" si="32"/>
        <v>0.020 1.000   0.000003   -0.01848   -0.01689</v>
      </c>
      <c r="T79" t="str">
        <f t="shared" si="33"/>
        <v>0.020 1.000</v>
      </c>
      <c r="U79" t="str">
        <f t="shared" si="34"/>
        <v>0.020</v>
      </c>
      <c r="V79" s="125">
        <v>0.02</v>
      </c>
      <c r="W79" t="str">
        <f t="shared" si="35"/>
        <v>1.000</v>
      </c>
      <c r="X79" s="125">
        <v>1</v>
      </c>
      <c r="Y79" s="134">
        <v>-2.0155403589692169E-2</v>
      </c>
      <c r="Z79" s="1">
        <f t="shared" si="36"/>
        <v>-1.8849600000000001E-2</v>
      </c>
    </row>
    <row r="80" spans="1:26" x14ac:dyDescent="0.2">
      <c r="A80" t="s">
        <v>899</v>
      </c>
      <c r="B80" t="str">
        <f t="shared" si="21"/>
        <v>+0.04499</v>
      </c>
      <c r="C80" s="125">
        <v>4.4990000000000002E-2</v>
      </c>
      <c r="D80" t="str">
        <f t="shared" si="22"/>
        <v>+0.04338   +0.04499</v>
      </c>
      <c r="E80" t="str">
        <f t="shared" si="23"/>
        <v>+0.04338</v>
      </c>
      <c r="F80" s="125">
        <v>4.3380000000000002E-2</v>
      </c>
      <c r="G80" s="80">
        <f t="shared" si="24"/>
        <v>1.6100000000000003E-3</v>
      </c>
      <c r="H80" s="68">
        <f t="shared" si="25"/>
        <v>3.7113877362840025E-2</v>
      </c>
      <c r="I80">
        <f t="shared" si="26"/>
        <v>3.7113877362840024</v>
      </c>
      <c r="J80" t="str">
        <f t="shared" si="20"/>
        <v>0079 0003 0004 01 04</v>
      </c>
      <c r="K80" t="str">
        <f t="shared" si="37"/>
        <v>0003 0004 01 04</v>
      </c>
      <c r="L80" t="str">
        <f t="shared" si="38"/>
        <v>0003</v>
      </c>
      <c r="M80" s="128">
        <f t="shared" si="39"/>
        <v>3</v>
      </c>
      <c r="N80" t="str">
        <f t="shared" si="27"/>
        <v>0004 01 04</v>
      </c>
      <c r="O80" t="str">
        <f t="shared" si="28"/>
        <v>0004</v>
      </c>
      <c r="P80" s="125">
        <f t="shared" si="29"/>
        <v>4</v>
      </c>
      <c r="Q80" t="str">
        <f t="shared" si="30"/>
        <v>04</v>
      </c>
      <c r="R80" s="125">
        <f t="shared" si="31"/>
        <v>4</v>
      </c>
      <c r="S80" t="str">
        <f t="shared" si="32"/>
        <v>0.020 2.000   0.000000   +0.04338   +0.04499</v>
      </c>
      <c r="T80" t="str">
        <f t="shared" si="33"/>
        <v>0.020 2.000</v>
      </c>
      <c r="U80" t="str">
        <f t="shared" si="34"/>
        <v>0.020</v>
      </c>
      <c r="V80" s="125">
        <v>0.02</v>
      </c>
      <c r="W80" t="str">
        <f t="shared" si="35"/>
        <v>2.000</v>
      </c>
      <c r="X80" s="125">
        <v>2</v>
      </c>
      <c r="Y80" s="134">
        <v>3.9764606437380931E-2</v>
      </c>
      <c r="Z80" s="1">
        <f t="shared" si="36"/>
        <v>4.4247600000000005E-2</v>
      </c>
    </row>
    <row r="81" spans="1:26" x14ac:dyDescent="0.2">
      <c r="A81" t="s">
        <v>900</v>
      </c>
      <c r="B81" t="str">
        <f t="shared" si="21"/>
        <v>-0.04354</v>
      </c>
      <c r="C81" s="125">
        <v>-4.3540000000000002E-2</v>
      </c>
      <c r="D81" t="str">
        <f t="shared" si="22"/>
        <v>-0.04692   -0.04354</v>
      </c>
      <c r="E81" t="str">
        <f t="shared" si="23"/>
        <v>-0.04692</v>
      </c>
      <c r="F81" s="125">
        <v>-4.6920000000000003E-2</v>
      </c>
      <c r="G81" s="80">
        <f t="shared" si="24"/>
        <v>3.3800000000000011E-3</v>
      </c>
      <c r="H81" s="68">
        <f t="shared" si="25"/>
        <v>7.2037510656436501E-2</v>
      </c>
      <c r="I81">
        <f t="shared" si="26"/>
        <v>7.2037510656436501</v>
      </c>
      <c r="J81" t="str">
        <f t="shared" si="20"/>
        <v>0080 0004 0003 01 04</v>
      </c>
      <c r="K81" t="str">
        <f t="shared" si="37"/>
        <v>0004 0003 01 04</v>
      </c>
      <c r="L81" t="str">
        <f t="shared" si="38"/>
        <v>0004</v>
      </c>
      <c r="M81" s="128">
        <f t="shared" si="39"/>
        <v>4</v>
      </c>
      <c r="N81" t="str">
        <f t="shared" si="27"/>
        <v>0003 01 04</v>
      </c>
      <c r="O81" t="str">
        <f t="shared" si="28"/>
        <v>0003</v>
      </c>
      <c r="P81" s="125">
        <f t="shared" si="29"/>
        <v>3</v>
      </c>
      <c r="Q81" t="str">
        <f t="shared" si="30"/>
        <v>04</v>
      </c>
      <c r="R81" s="125">
        <f t="shared" si="31"/>
        <v>4</v>
      </c>
      <c r="S81" t="str">
        <f t="shared" si="32"/>
        <v>0.020 2.000   0.000000   -0.04692   -0.04354</v>
      </c>
      <c r="T81" t="str">
        <f t="shared" si="33"/>
        <v>0.020 2.000</v>
      </c>
      <c r="U81" t="str">
        <f t="shared" si="34"/>
        <v>0.020</v>
      </c>
      <c r="V81" s="125">
        <v>0.02</v>
      </c>
      <c r="W81" t="str">
        <f t="shared" si="35"/>
        <v>2.000</v>
      </c>
      <c r="X81" s="125">
        <v>2</v>
      </c>
      <c r="Y81" s="134">
        <v>-4.2599743306928714E-2</v>
      </c>
      <c r="Z81" s="1">
        <f t="shared" si="36"/>
        <v>-4.7858400000000002E-2</v>
      </c>
    </row>
    <row r="82" spans="1:26" x14ac:dyDescent="0.2">
      <c r="A82" t="s">
        <v>901</v>
      </c>
      <c r="B82" t="str">
        <f t="shared" si="21"/>
        <v>+0.15835</v>
      </c>
      <c r="C82" s="125">
        <v>0.15834999999999999</v>
      </c>
      <c r="D82" t="str">
        <f t="shared" si="22"/>
        <v>+0.15506   +0.15835</v>
      </c>
      <c r="E82" t="str">
        <f t="shared" si="23"/>
        <v>+0.15506</v>
      </c>
      <c r="F82" s="125">
        <v>0.15506</v>
      </c>
      <c r="G82" s="80">
        <f t="shared" si="24"/>
        <v>3.2899999999999874E-3</v>
      </c>
      <c r="H82" s="68">
        <f t="shared" si="25"/>
        <v>2.1217593189732924E-2</v>
      </c>
      <c r="I82">
        <f t="shared" si="26"/>
        <v>2.1217593189732922</v>
      </c>
      <c r="J82" t="str">
        <f t="shared" si="20"/>
        <v>0081 0004 0005 01 04</v>
      </c>
      <c r="K82" t="str">
        <f t="shared" si="37"/>
        <v>0004 0005 01 04</v>
      </c>
      <c r="L82" t="str">
        <f t="shared" si="38"/>
        <v>0004</v>
      </c>
      <c r="M82" s="128">
        <f t="shared" si="39"/>
        <v>4</v>
      </c>
      <c r="N82" t="str">
        <f t="shared" si="27"/>
        <v>0005 01 04</v>
      </c>
      <c r="O82" t="str">
        <f t="shared" si="28"/>
        <v>0005</v>
      </c>
      <c r="P82" s="125">
        <f t="shared" si="29"/>
        <v>5</v>
      </c>
      <c r="Q82" t="str">
        <f t="shared" si="30"/>
        <v>04</v>
      </c>
      <c r="R82" s="125">
        <f t="shared" si="31"/>
        <v>4</v>
      </c>
      <c r="S82" t="str">
        <f t="shared" si="32"/>
        <v>0.020 2.000   0.000000   +0.15506   +0.15835</v>
      </c>
      <c r="T82" t="str">
        <f t="shared" si="33"/>
        <v>0.020 2.000</v>
      </c>
      <c r="U82" t="str">
        <f t="shared" si="34"/>
        <v>0.020</v>
      </c>
      <c r="V82" s="125">
        <v>0.02</v>
      </c>
      <c r="W82" t="str">
        <f t="shared" si="35"/>
        <v>2.000</v>
      </c>
      <c r="X82" s="125">
        <v>2</v>
      </c>
      <c r="Y82" s="134">
        <v>0.14442467883064292</v>
      </c>
      <c r="Z82" s="1">
        <f t="shared" si="36"/>
        <v>0.1581612</v>
      </c>
    </row>
    <row r="83" spans="1:26" x14ac:dyDescent="0.2">
      <c r="A83" t="s">
        <v>902</v>
      </c>
      <c r="B83" t="str">
        <f t="shared" si="21"/>
        <v>-0.13625</v>
      </c>
      <c r="C83" s="125">
        <v>-0.13625000000000001</v>
      </c>
      <c r="D83" t="str">
        <f t="shared" si="22"/>
        <v>-0.13879   -0.13625</v>
      </c>
      <c r="E83" t="str">
        <f t="shared" si="23"/>
        <v>-0.13879</v>
      </c>
      <c r="F83" s="125">
        <v>-0.13879</v>
      </c>
      <c r="G83" s="80">
        <f t="shared" si="24"/>
        <v>2.5399999999999867E-3</v>
      </c>
      <c r="H83" s="68">
        <f t="shared" si="25"/>
        <v>1.8301030333597427E-2</v>
      </c>
      <c r="I83">
        <f t="shared" si="26"/>
        <v>1.8301030333597428</v>
      </c>
      <c r="J83" t="str">
        <f t="shared" si="20"/>
        <v>0082 0005 0004 01 04</v>
      </c>
      <c r="K83" t="str">
        <f t="shared" si="37"/>
        <v>0005 0004 01 04</v>
      </c>
      <c r="L83" t="str">
        <f t="shared" si="38"/>
        <v>0005</v>
      </c>
      <c r="M83" s="128">
        <f t="shared" si="39"/>
        <v>5</v>
      </c>
      <c r="N83" t="str">
        <f t="shared" si="27"/>
        <v>0004 01 04</v>
      </c>
      <c r="O83" t="str">
        <f t="shared" si="28"/>
        <v>0004</v>
      </c>
      <c r="P83" s="125">
        <f t="shared" si="29"/>
        <v>4</v>
      </c>
      <c r="Q83" t="str">
        <f t="shared" si="30"/>
        <v>04</v>
      </c>
      <c r="R83" s="125">
        <f t="shared" si="31"/>
        <v>4</v>
      </c>
      <c r="S83" t="str">
        <f t="shared" si="32"/>
        <v>0.020 2.000   0.000000   -0.13879   -0.13625</v>
      </c>
      <c r="T83" t="str">
        <f t="shared" si="33"/>
        <v>0.020 2.000</v>
      </c>
      <c r="U83" t="str">
        <f t="shared" si="34"/>
        <v>0.020</v>
      </c>
      <c r="V83" s="125">
        <v>0.02</v>
      </c>
      <c r="W83" t="str">
        <f t="shared" si="35"/>
        <v>2.000</v>
      </c>
      <c r="X83" s="125">
        <v>2</v>
      </c>
      <c r="Y83" s="134">
        <v>-0.14450505656906509</v>
      </c>
      <c r="Z83" s="1">
        <f t="shared" si="36"/>
        <v>-0.14156579999999999</v>
      </c>
    </row>
    <row r="84" spans="1:26" x14ac:dyDescent="0.2">
      <c r="A84" t="s">
        <v>903</v>
      </c>
      <c r="B84" t="str">
        <f t="shared" si="21"/>
        <v>-0.09367</v>
      </c>
      <c r="C84" s="125">
        <v>-9.3670000000000003E-2</v>
      </c>
      <c r="D84" t="str">
        <f t="shared" si="22"/>
        <v>-0.09754   -0.09367</v>
      </c>
      <c r="E84" t="str">
        <f t="shared" si="23"/>
        <v>-0.09754</v>
      </c>
      <c r="F84" s="125">
        <v>-9.7540000000000002E-2</v>
      </c>
      <c r="G84" s="80">
        <f t="shared" si="24"/>
        <v>3.8699999999999984E-3</v>
      </c>
      <c r="H84" s="68">
        <f t="shared" si="25"/>
        <v>3.9676030346524484E-2</v>
      </c>
      <c r="I84">
        <f t="shared" si="26"/>
        <v>3.9676030346524485</v>
      </c>
      <c r="J84" t="str">
        <f t="shared" si="20"/>
        <v>0083 0004 0007 01 04</v>
      </c>
      <c r="K84" t="str">
        <f t="shared" si="37"/>
        <v>0004 0007 01 04</v>
      </c>
      <c r="L84" t="str">
        <f t="shared" si="38"/>
        <v>0004</v>
      </c>
      <c r="M84" s="128">
        <f t="shared" si="39"/>
        <v>4</v>
      </c>
      <c r="N84" t="str">
        <f t="shared" si="27"/>
        <v>0007 01 04</v>
      </c>
      <c r="O84" t="str">
        <f t="shared" si="28"/>
        <v>0007</v>
      </c>
      <c r="P84" s="125">
        <f t="shared" si="29"/>
        <v>7</v>
      </c>
      <c r="Q84" t="str">
        <f t="shared" si="30"/>
        <v>04</v>
      </c>
      <c r="R84" s="125">
        <f t="shared" si="31"/>
        <v>4</v>
      </c>
      <c r="S84" t="str">
        <f t="shared" si="32"/>
        <v>0.020 1.000   0.000006   -0.09754   -0.09367</v>
      </c>
      <c r="T84" t="str">
        <f t="shared" si="33"/>
        <v>0.020 1.000</v>
      </c>
      <c r="U84" t="str">
        <f t="shared" si="34"/>
        <v>0.020</v>
      </c>
      <c r="V84" s="125">
        <v>0.02</v>
      </c>
      <c r="W84" t="str">
        <f t="shared" si="35"/>
        <v>1.000</v>
      </c>
      <c r="X84" s="125">
        <v>1</v>
      </c>
      <c r="Y84" s="134">
        <v>-0.1018758749127873</v>
      </c>
      <c r="Z84" s="1">
        <f t="shared" si="36"/>
        <v>-9.9490800000000004E-2</v>
      </c>
    </row>
    <row r="85" spans="1:26" x14ac:dyDescent="0.2">
      <c r="A85" t="s">
        <v>904</v>
      </c>
      <c r="B85" t="str">
        <f t="shared" si="21"/>
        <v>+0.11751</v>
      </c>
      <c r="C85" s="125">
        <v>0.11751</v>
      </c>
      <c r="D85" t="str">
        <f t="shared" si="22"/>
        <v>+0.11464   +0.11751</v>
      </c>
      <c r="E85" t="str">
        <f t="shared" si="23"/>
        <v>+0.11464</v>
      </c>
      <c r="F85" s="125">
        <v>0.11464000000000001</v>
      </c>
      <c r="G85" s="80">
        <f t="shared" si="24"/>
        <v>2.8699999999999976E-3</v>
      </c>
      <c r="H85" s="68">
        <f t="shared" si="25"/>
        <v>2.5034891835310515E-2</v>
      </c>
      <c r="I85">
        <f t="shared" si="26"/>
        <v>2.5034891835310513</v>
      </c>
      <c r="J85" t="str">
        <f t="shared" si="20"/>
        <v>0084 0007 0004 01 04</v>
      </c>
      <c r="K85" t="str">
        <f t="shared" si="37"/>
        <v>0007 0004 01 04</v>
      </c>
      <c r="L85" t="str">
        <f t="shared" si="38"/>
        <v>0007</v>
      </c>
      <c r="M85" s="128">
        <f t="shared" si="39"/>
        <v>7</v>
      </c>
      <c r="N85" t="str">
        <f t="shared" si="27"/>
        <v>0004 01 04</v>
      </c>
      <c r="O85" t="str">
        <f t="shared" si="28"/>
        <v>0004</v>
      </c>
      <c r="P85" s="125">
        <f t="shared" si="29"/>
        <v>4</v>
      </c>
      <c r="Q85" t="str">
        <f t="shared" si="30"/>
        <v>04</v>
      </c>
      <c r="R85" s="125">
        <f t="shared" si="31"/>
        <v>4</v>
      </c>
      <c r="S85" t="str">
        <f t="shared" si="32"/>
        <v>0.020 2.000   0.000000   +0.11464   +0.11751</v>
      </c>
      <c r="T85" t="str">
        <f t="shared" si="33"/>
        <v>0.020 2.000</v>
      </c>
      <c r="U85" t="str">
        <f t="shared" si="34"/>
        <v>0.020</v>
      </c>
      <c r="V85" s="125">
        <v>0.02</v>
      </c>
      <c r="W85" t="str">
        <f t="shared" si="35"/>
        <v>2.000</v>
      </c>
      <c r="X85" s="125">
        <v>2</v>
      </c>
      <c r="Y85" s="134">
        <v>0.11799871502797069</v>
      </c>
      <c r="Z85" s="1">
        <f t="shared" si="36"/>
        <v>0.1169328</v>
      </c>
    </row>
    <row r="86" spans="1:26" x14ac:dyDescent="0.2">
      <c r="A86" t="s">
        <v>905</v>
      </c>
      <c r="B86" t="str">
        <f t="shared" si="21"/>
        <v>-0.00497</v>
      </c>
      <c r="C86" s="125">
        <v>-4.9699999999999996E-3</v>
      </c>
      <c r="D86" t="str">
        <f t="shared" si="22"/>
        <v>-0.00375   -0.00497</v>
      </c>
      <c r="E86" t="str">
        <f t="shared" si="23"/>
        <v>-0.00375</v>
      </c>
      <c r="F86" s="125">
        <v>-3.7499999999999999E-3</v>
      </c>
      <c r="G86" s="80">
        <f t="shared" si="24"/>
        <v>1.2199999999999997E-3</v>
      </c>
      <c r="H86" s="68">
        <f t="shared" si="25"/>
        <v>0.32533333333333325</v>
      </c>
      <c r="I86">
        <f t="shared" si="26"/>
        <v>32.533333333333324</v>
      </c>
      <c r="J86" t="str">
        <f t="shared" si="20"/>
        <v>0085 0004 0009 01 04</v>
      </c>
      <c r="K86" t="str">
        <f t="shared" si="37"/>
        <v>0004 0009 01 04</v>
      </c>
      <c r="L86" t="str">
        <f t="shared" si="38"/>
        <v>0004</v>
      </c>
      <c r="M86" s="128">
        <f t="shared" si="39"/>
        <v>4</v>
      </c>
      <c r="N86" t="str">
        <f t="shared" si="27"/>
        <v>0009 01 04</v>
      </c>
      <c r="O86" t="str">
        <f t="shared" si="28"/>
        <v>0009</v>
      </c>
      <c r="P86" s="125">
        <f t="shared" si="29"/>
        <v>9</v>
      </c>
      <c r="Q86" t="str">
        <f t="shared" si="30"/>
        <v>04</v>
      </c>
      <c r="R86" s="125">
        <f t="shared" si="31"/>
        <v>4</v>
      </c>
      <c r="S86" t="str">
        <f t="shared" si="32"/>
        <v>0.020 1.000   0.000003   -0.00375   -0.00497</v>
      </c>
      <c r="T86" t="str">
        <f t="shared" si="33"/>
        <v>0.020 1.000</v>
      </c>
      <c r="U86" t="str">
        <f t="shared" si="34"/>
        <v>0.020</v>
      </c>
      <c r="V86" s="125">
        <v>0.02</v>
      </c>
      <c r="W86" t="str">
        <f t="shared" si="35"/>
        <v>1.000</v>
      </c>
      <c r="X86" s="125">
        <v>1</v>
      </c>
      <c r="Y86" s="134">
        <v>-3.432643136468465E-3</v>
      </c>
      <c r="Z86" s="1">
        <f t="shared" si="36"/>
        <v>-3.8249999999999998E-3</v>
      </c>
    </row>
    <row r="87" spans="1:26" x14ac:dyDescent="0.2">
      <c r="A87" t="s">
        <v>906</v>
      </c>
      <c r="B87" t="str">
        <f t="shared" si="21"/>
        <v>+0.01591</v>
      </c>
      <c r="C87" s="125">
        <v>1.5910000000000001E-2</v>
      </c>
      <c r="D87" t="str">
        <f t="shared" si="22"/>
        <v>+0.01682   +0.01591</v>
      </c>
      <c r="E87" t="str">
        <f t="shared" si="23"/>
        <v>+0.01682</v>
      </c>
      <c r="F87" s="125">
        <v>1.6820000000000002E-2</v>
      </c>
      <c r="G87" s="80">
        <f t="shared" si="24"/>
        <v>9.1000000000000109E-4</v>
      </c>
      <c r="H87" s="68">
        <f t="shared" si="25"/>
        <v>5.4102259215220036E-2</v>
      </c>
      <c r="I87">
        <f t="shared" si="26"/>
        <v>5.4102259215220032</v>
      </c>
      <c r="J87" t="str">
        <f t="shared" si="20"/>
        <v>0086 0009 0004 01 04</v>
      </c>
      <c r="K87" t="str">
        <f t="shared" si="37"/>
        <v>0009 0004 01 04</v>
      </c>
      <c r="L87" t="str">
        <f t="shared" si="38"/>
        <v>0009</v>
      </c>
      <c r="M87" s="128">
        <f t="shared" si="39"/>
        <v>9</v>
      </c>
      <c r="N87" t="str">
        <f t="shared" si="27"/>
        <v>0004 01 04</v>
      </c>
      <c r="O87" t="str">
        <f t="shared" si="28"/>
        <v>0004</v>
      </c>
      <c r="P87" s="125">
        <f t="shared" si="29"/>
        <v>4</v>
      </c>
      <c r="Q87" t="str">
        <f t="shared" si="30"/>
        <v>04</v>
      </c>
      <c r="R87" s="125">
        <f t="shared" si="31"/>
        <v>4</v>
      </c>
      <c r="S87" t="str">
        <f t="shared" si="32"/>
        <v>0.020 2.000   0.000000   +0.01682   +0.01591</v>
      </c>
      <c r="T87" t="str">
        <f t="shared" si="33"/>
        <v>0.020 2.000</v>
      </c>
      <c r="U87" t="str">
        <f t="shared" si="34"/>
        <v>0.020</v>
      </c>
      <c r="V87" s="125">
        <v>0.02</v>
      </c>
      <c r="W87" t="str">
        <f t="shared" si="35"/>
        <v>2.000</v>
      </c>
      <c r="X87" s="125">
        <v>2</v>
      </c>
      <c r="Y87" s="134">
        <v>1.8327165346435373E-2</v>
      </c>
      <c r="Z87" s="1">
        <f t="shared" si="36"/>
        <v>1.7156400000000002E-2</v>
      </c>
    </row>
    <row r="88" spans="1:26" x14ac:dyDescent="0.2">
      <c r="A88" t="s">
        <v>907</v>
      </c>
      <c r="B88" t="str">
        <f t="shared" si="21"/>
        <v>+0.12543</v>
      </c>
      <c r="C88" s="125">
        <v>0.12543000000000001</v>
      </c>
      <c r="D88" t="str">
        <f t="shared" si="22"/>
        <v>+0.12705   +0.12543</v>
      </c>
      <c r="E88" t="str">
        <f t="shared" si="23"/>
        <v>+0.12705</v>
      </c>
      <c r="F88" s="125">
        <v>0.12705</v>
      </c>
      <c r="G88" s="80">
        <f t="shared" si="24"/>
        <v>1.6199999999999826E-3</v>
      </c>
      <c r="H88" s="68">
        <f t="shared" si="25"/>
        <v>1.2750885478158069E-2</v>
      </c>
      <c r="I88">
        <f t="shared" si="26"/>
        <v>1.2750885478158069</v>
      </c>
      <c r="J88" t="str">
        <f t="shared" si="20"/>
        <v>0087 0005 0006 01 04</v>
      </c>
      <c r="K88" t="str">
        <f t="shared" si="37"/>
        <v>0005 0006 01 04</v>
      </c>
      <c r="L88" t="str">
        <f t="shared" si="38"/>
        <v>0005</v>
      </c>
      <c r="M88" s="128">
        <f t="shared" si="39"/>
        <v>5</v>
      </c>
      <c r="N88" t="str">
        <f t="shared" si="27"/>
        <v>0006 01 04</v>
      </c>
      <c r="O88" t="str">
        <f t="shared" si="28"/>
        <v>0006</v>
      </c>
      <c r="P88" s="125">
        <f t="shared" si="29"/>
        <v>6</v>
      </c>
      <c r="Q88" t="str">
        <f t="shared" si="30"/>
        <v>04</v>
      </c>
      <c r="R88" s="125">
        <f t="shared" si="31"/>
        <v>4</v>
      </c>
      <c r="S88" t="str">
        <f t="shared" si="32"/>
        <v>0.020 2.000   0.000000   +0.12705   +0.12543</v>
      </c>
      <c r="T88" t="str">
        <f t="shared" si="33"/>
        <v>0.020 2.000</v>
      </c>
      <c r="U88" t="str">
        <f t="shared" si="34"/>
        <v>0.020</v>
      </c>
      <c r="V88" s="125">
        <v>0.02</v>
      </c>
      <c r="W88" t="str">
        <f t="shared" si="35"/>
        <v>2.000</v>
      </c>
      <c r="X88" s="125">
        <v>2</v>
      </c>
      <c r="Y88" s="134">
        <v>0.13397307821909851</v>
      </c>
      <c r="Z88" s="1">
        <f t="shared" si="36"/>
        <v>0.12959100000000001</v>
      </c>
    </row>
    <row r="89" spans="1:26" x14ac:dyDescent="0.2">
      <c r="A89" t="s">
        <v>908</v>
      </c>
      <c r="B89" t="str">
        <f t="shared" si="21"/>
        <v>-0.08387</v>
      </c>
      <c r="C89" s="125">
        <v>-8.387E-2</v>
      </c>
      <c r="D89" t="str">
        <f t="shared" si="22"/>
        <v>-0.08268   -0.08387</v>
      </c>
      <c r="E89" t="str">
        <f t="shared" si="23"/>
        <v>-0.08268</v>
      </c>
      <c r="F89" s="125">
        <v>-8.2680000000000003E-2</v>
      </c>
      <c r="G89" s="80">
        <f t="shared" si="24"/>
        <v>1.1899999999999966E-3</v>
      </c>
      <c r="H89" s="68">
        <f t="shared" si="25"/>
        <v>1.4392839864537937E-2</v>
      </c>
      <c r="I89">
        <f t="shared" si="26"/>
        <v>1.4392839864537936</v>
      </c>
      <c r="J89" t="str">
        <f t="shared" si="20"/>
        <v>0088 0006 0005 01 04</v>
      </c>
      <c r="K89" t="str">
        <f t="shared" si="37"/>
        <v>0006 0005 01 04</v>
      </c>
      <c r="L89" t="str">
        <f t="shared" si="38"/>
        <v>0006</v>
      </c>
      <c r="M89" s="128">
        <f t="shared" si="39"/>
        <v>6</v>
      </c>
      <c r="N89" t="str">
        <f t="shared" si="27"/>
        <v>0005 01 04</v>
      </c>
      <c r="O89" t="str">
        <f t="shared" si="28"/>
        <v>0005</v>
      </c>
      <c r="P89" s="125">
        <f t="shared" si="29"/>
        <v>5</v>
      </c>
      <c r="Q89" t="str">
        <f t="shared" si="30"/>
        <v>04</v>
      </c>
      <c r="R89" s="125">
        <f t="shared" si="31"/>
        <v>4</v>
      </c>
      <c r="S89" t="str">
        <f t="shared" si="32"/>
        <v>0.020 2.000   0.000000   -0.08268   -0.08387</v>
      </c>
      <c r="T89" t="str">
        <f t="shared" si="33"/>
        <v>0.020 2.000</v>
      </c>
      <c r="U89" t="str">
        <f t="shared" si="34"/>
        <v>0.020</v>
      </c>
      <c r="V89" s="125">
        <v>0.02</v>
      </c>
      <c r="W89" t="str">
        <f t="shared" si="35"/>
        <v>2.000</v>
      </c>
      <c r="X89" s="125">
        <v>2</v>
      </c>
      <c r="Y89" s="134">
        <v>-7.5914564630415071E-2</v>
      </c>
      <c r="Z89" s="1">
        <f t="shared" si="36"/>
        <v>-8.4333600000000009E-2</v>
      </c>
    </row>
    <row r="90" spans="1:26" x14ac:dyDescent="0.2">
      <c r="A90" t="s">
        <v>909</v>
      </c>
      <c r="B90" t="str">
        <f t="shared" si="21"/>
        <v>+0.03765</v>
      </c>
      <c r="C90" s="125">
        <v>3.7650000000000003E-2</v>
      </c>
      <c r="D90" t="str">
        <f t="shared" si="22"/>
        <v>+0.03518   +0.03765</v>
      </c>
      <c r="E90" t="str">
        <f t="shared" si="23"/>
        <v>+0.03518</v>
      </c>
      <c r="F90" s="125">
        <v>3.5180000000000003E-2</v>
      </c>
      <c r="G90" s="80">
        <f t="shared" si="24"/>
        <v>2.47E-3</v>
      </c>
      <c r="H90" s="68">
        <f t="shared" si="25"/>
        <v>7.0210346787947686E-2</v>
      </c>
      <c r="I90">
        <f t="shared" si="26"/>
        <v>7.0210346787947682</v>
      </c>
      <c r="J90" t="str">
        <f t="shared" si="20"/>
        <v>0089 0006 0011 01 04</v>
      </c>
      <c r="K90" t="str">
        <f t="shared" si="37"/>
        <v>0006 0011 01 04</v>
      </c>
      <c r="L90" t="str">
        <f t="shared" si="38"/>
        <v>0006</v>
      </c>
      <c r="M90" s="128">
        <f t="shared" si="39"/>
        <v>6</v>
      </c>
      <c r="N90" t="str">
        <f t="shared" si="27"/>
        <v>0011 01 04</v>
      </c>
      <c r="O90" t="str">
        <f t="shared" si="28"/>
        <v>0011</v>
      </c>
      <c r="P90" s="125">
        <f t="shared" si="29"/>
        <v>11</v>
      </c>
      <c r="Q90" t="str">
        <f t="shared" si="30"/>
        <v>04</v>
      </c>
      <c r="R90" s="125">
        <f t="shared" si="31"/>
        <v>4</v>
      </c>
      <c r="S90" t="str">
        <f t="shared" si="32"/>
        <v>0.020 1.000   0.000004   +0.03518   +0.03765</v>
      </c>
      <c r="T90" t="str">
        <f t="shared" si="33"/>
        <v>0.020 1.000</v>
      </c>
      <c r="U90" t="str">
        <f t="shared" si="34"/>
        <v>0.020</v>
      </c>
      <c r="V90" s="125">
        <v>0.02</v>
      </c>
      <c r="W90" t="str">
        <f t="shared" si="35"/>
        <v>1.000</v>
      </c>
      <c r="X90" s="125">
        <v>1</v>
      </c>
      <c r="Y90" s="134">
        <v>3.8376574751829942E-2</v>
      </c>
      <c r="Z90" s="1">
        <f t="shared" si="36"/>
        <v>3.5883600000000002E-2</v>
      </c>
    </row>
    <row r="91" spans="1:26" x14ac:dyDescent="0.2">
      <c r="A91" t="s">
        <v>910</v>
      </c>
      <c r="B91" t="str">
        <f t="shared" si="21"/>
        <v>-0.03490</v>
      </c>
      <c r="C91" s="125">
        <v>-3.49E-2</v>
      </c>
      <c r="D91" t="str">
        <f t="shared" si="22"/>
        <v>-0.03403   -0.03490</v>
      </c>
      <c r="E91" t="str">
        <f t="shared" si="23"/>
        <v>-0.03403</v>
      </c>
      <c r="F91" s="125">
        <v>-3.4029999999999998E-2</v>
      </c>
      <c r="G91" s="80">
        <f t="shared" si="24"/>
        <v>8.7000000000000272E-4</v>
      </c>
      <c r="H91" s="68">
        <f t="shared" si="25"/>
        <v>2.5565677343520506E-2</v>
      </c>
      <c r="I91">
        <f t="shared" si="26"/>
        <v>2.5565677343520505</v>
      </c>
      <c r="J91" t="str">
        <f t="shared" si="20"/>
        <v>0090 0011 0006 01 04</v>
      </c>
      <c r="K91" t="str">
        <f t="shared" si="37"/>
        <v>0011 0006 01 04</v>
      </c>
      <c r="L91" t="str">
        <f t="shared" si="38"/>
        <v>0011</v>
      </c>
      <c r="M91" s="128">
        <f t="shared" si="39"/>
        <v>11</v>
      </c>
      <c r="N91" t="str">
        <f t="shared" si="27"/>
        <v>0006 01 04</v>
      </c>
      <c r="O91" t="str">
        <f t="shared" si="28"/>
        <v>0006</v>
      </c>
      <c r="P91" s="125">
        <f t="shared" si="29"/>
        <v>6</v>
      </c>
      <c r="Q91" t="str">
        <f t="shared" si="30"/>
        <v>04</v>
      </c>
      <c r="R91" s="125">
        <f t="shared" si="31"/>
        <v>4</v>
      </c>
      <c r="S91" t="str">
        <f t="shared" si="32"/>
        <v>0.020 2.000   0.000000   -0.03403   -0.03490</v>
      </c>
      <c r="T91" t="str">
        <f t="shared" si="33"/>
        <v>0.020 2.000</v>
      </c>
      <c r="U91" t="str">
        <f t="shared" si="34"/>
        <v>0.020</v>
      </c>
      <c r="V91" s="125">
        <v>0.02</v>
      </c>
      <c r="W91" t="str">
        <f t="shared" si="35"/>
        <v>2.000</v>
      </c>
      <c r="X91" s="125">
        <v>2</v>
      </c>
      <c r="Y91" s="134">
        <v>-3.6474331695578059E-2</v>
      </c>
      <c r="Z91" s="1">
        <f t="shared" si="36"/>
        <v>-3.4710600000000001E-2</v>
      </c>
    </row>
    <row r="92" spans="1:26" x14ac:dyDescent="0.2">
      <c r="A92" t="s">
        <v>911</v>
      </c>
      <c r="B92" t="str">
        <f t="shared" si="21"/>
        <v>+0.02249</v>
      </c>
      <c r="C92" s="125">
        <v>2.249E-2</v>
      </c>
      <c r="D92" t="str">
        <f t="shared" si="22"/>
        <v>+0.02552   +0.02249</v>
      </c>
      <c r="E92" t="str">
        <f t="shared" si="23"/>
        <v>+0.02552</v>
      </c>
      <c r="F92" s="125">
        <v>2.5520000000000001E-2</v>
      </c>
      <c r="G92" s="80">
        <f t="shared" si="24"/>
        <v>3.0300000000000014E-3</v>
      </c>
      <c r="H92" s="68">
        <f t="shared" si="25"/>
        <v>0.11873040752351102</v>
      </c>
      <c r="I92">
        <f t="shared" si="26"/>
        <v>11.873040752351102</v>
      </c>
      <c r="J92" t="str">
        <f t="shared" si="20"/>
        <v>0091 0006 0012 01 04</v>
      </c>
      <c r="K92" t="str">
        <f t="shared" si="37"/>
        <v>0006 0012 01 04</v>
      </c>
      <c r="L92" t="str">
        <f t="shared" si="38"/>
        <v>0006</v>
      </c>
      <c r="M92" s="128">
        <f t="shared" si="39"/>
        <v>6</v>
      </c>
      <c r="N92" t="str">
        <f t="shared" si="27"/>
        <v>0012 01 04</v>
      </c>
      <c r="O92" t="str">
        <f t="shared" si="28"/>
        <v>0012</v>
      </c>
      <c r="P92" s="125">
        <f t="shared" si="29"/>
        <v>12</v>
      </c>
      <c r="Q92" t="str">
        <f t="shared" si="30"/>
        <v>04</v>
      </c>
      <c r="R92" s="125">
        <f t="shared" si="31"/>
        <v>4</v>
      </c>
      <c r="S92" t="str">
        <f t="shared" si="32"/>
        <v>0.020 1.000   0.000004   +0.02552   +0.02249</v>
      </c>
      <c r="T92" t="str">
        <f t="shared" si="33"/>
        <v>0.020 1.000</v>
      </c>
      <c r="U92" t="str">
        <f t="shared" si="34"/>
        <v>0.020</v>
      </c>
      <c r="V92" s="125">
        <v>0.02</v>
      </c>
      <c r="W92" t="str">
        <f t="shared" si="35"/>
        <v>1.000</v>
      </c>
      <c r="X92" s="125">
        <v>1</v>
      </c>
      <c r="Y92" s="134">
        <v>2.5359183498183006E-2</v>
      </c>
      <c r="Z92" s="1">
        <f t="shared" si="36"/>
        <v>2.6030400000000002E-2</v>
      </c>
    </row>
    <row r="93" spans="1:26" x14ac:dyDescent="0.2">
      <c r="A93" t="s">
        <v>912</v>
      </c>
      <c r="B93" t="str">
        <f t="shared" si="21"/>
        <v>-0.02286</v>
      </c>
      <c r="C93" s="125">
        <v>-2.2859999999999998E-2</v>
      </c>
      <c r="D93" t="str">
        <f t="shared" si="22"/>
        <v>-0.02400   -0.02286</v>
      </c>
      <c r="E93" t="str">
        <f t="shared" si="23"/>
        <v>-0.02400</v>
      </c>
      <c r="F93" s="125">
        <v>-2.4E-2</v>
      </c>
      <c r="G93" s="80">
        <f t="shared" si="24"/>
        <v>1.1400000000000021E-3</v>
      </c>
      <c r="H93" s="68">
        <f t="shared" si="25"/>
        <v>4.7500000000000091E-2</v>
      </c>
      <c r="I93">
        <f t="shared" si="26"/>
        <v>4.7500000000000089</v>
      </c>
      <c r="J93" t="str">
        <f t="shared" si="20"/>
        <v>0092 0012 0006 01 04</v>
      </c>
      <c r="K93" t="str">
        <f t="shared" si="37"/>
        <v>0012 0006 01 04</v>
      </c>
      <c r="L93" t="str">
        <f t="shared" si="38"/>
        <v>0012</v>
      </c>
      <c r="M93" s="128">
        <f t="shared" si="39"/>
        <v>12</v>
      </c>
      <c r="N93" t="str">
        <f t="shared" si="27"/>
        <v>0006 01 04</v>
      </c>
      <c r="O93" t="str">
        <f t="shared" si="28"/>
        <v>0006</v>
      </c>
      <c r="P93" s="125">
        <f t="shared" si="29"/>
        <v>6</v>
      </c>
      <c r="Q93" t="str">
        <f t="shared" si="30"/>
        <v>04</v>
      </c>
      <c r="R93" s="125">
        <f t="shared" si="31"/>
        <v>4</v>
      </c>
      <c r="S93" t="str">
        <f t="shared" si="32"/>
        <v>0.020 2.000   0.000000   -0.02400   -0.02286</v>
      </c>
      <c r="T93" t="str">
        <f t="shared" si="33"/>
        <v>0.020 2.000</v>
      </c>
      <c r="U93" t="str">
        <f t="shared" si="34"/>
        <v>0.020</v>
      </c>
      <c r="V93" s="125">
        <v>0.02</v>
      </c>
      <c r="W93" t="str">
        <f t="shared" si="35"/>
        <v>2.000</v>
      </c>
      <c r="X93" s="125">
        <v>2</v>
      </c>
      <c r="Y93" s="134">
        <v>-2.2036298004612459E-2</v>
      </c>
      <c r="Z93" s="1">
        <f t="shared" si="36"/>
        <v>-2.4480000000000002E-2</v>
      </c>
    </row>
    <row r="94" spans="1:26" x14ac:dyDescent="0.2">
      <c r="A94" t="s">
        <v>913</v>
      </c>
      <c r="B94" t="str">
        <f t="shared" si="21"/>
        <v>+0.07119</v>
      </c>
      <c r="C94" s="125">
        <v>7.1190000000000003E-2</v>
      </c>
      <c r="D94" t="str">
        <f t="shared" si="22"/>
        <v>+0.07440   +0.07119</v>
      </c>
      <c r="E94" t="str">
        <f t="shared" si="23"/>
        <v>+0.07440</v>
      </c>
      <c r="F94" s="125">
        <v>7.4399999999999994E-2</v>
      </c>
      <c r="G94" s="80">
        <f t="shared" si="24"/>
        <v>3.2099999999999906E-3</v>
      </c>
      <c r="H94" s="68">
        <f t="shared" si="25"/>
        <v>4.3145161290322455E-2</v>
      </c>
      <c r="I94">
        <f t="shared" si="26"/>
        <v>4.3145161290322456</v>
      </c>
      <c r="J94" t="str">
        <f t="shared" si="20"/>
        <v>0093 0006 0013 01 04</v>
      </c>
      <c r="K94" t="str">
        <f t="shared" si="37"/>
        <v>0006 0013 01 04</v>
      </c>
      <c r="L94" t="str">
        <f t="shared" si="38"/>
        <v>0006</v>
      </c>
      <c r="M94" s="128">
        <f t="shared" si="39"/>
        <v>6</v>
      </c>
      <c r="N94" t="str">
        <f t="shared" si="27"/>
        <v>0013 01 04</v>
      </c>
      <c r="O94" t="str">
        <f t="shared" si="28"/>
        <v>0013</v>
      </c>
      <c r="P94" s="125">
        <f t="shared" si="29"/>
        <v>13</v>
      </c>
      <c r="Q94" t="str">
        <f t="shared" si="30"/>
        <v>04</v>
      </c>
      <c r="R94" s="125">
        <f t="shared" si="31"/>
        <v>4</v>
      </c>
      <c r="S94" t="str">
        <f t="shared" si="32"/>
        <v>0.020 1.000   0.000005   +0.07440   +0.07119</v>
      </c>
      <c r="T94" t="str">
        <f t="shared" si="33"/>
        <v>0.020 1.000</v>
      </c>
      <c r="U94" t="str">
        <f t="shared" si="34"/>
        <v>0.020</v>
      </c>
      <c r="V94" s="125">
        <v>0.02</v>
      </c>
      <c r="W94" t="str">
        <f t="shared" si="35"/>
        <v>1.000</v>
      </c>
      <c r="X94" s="125">
        <v>1</v>
      </c>
      <c r="Y94" s="134">
        <v>7.3866625216614523E-2</v>
      </c>
      <c r="Z94" s="1">
        <f t="shared" si="36"/>
        <v>7.5887999999999997E-2</v>
      </c>
    </row>
    <row r="95" spans="1:26" x14ac:dyDescent="0.2">
      <c r="A95" t="s">
        <v>914</v>
      </c>
      <c r="B95" t="str">
        <f t="shared" si="21"/>
        <v>-0.07150</v>
      </c>
      <c r="C95" s="125">
        <v>-7.1499999999999994E-2</v>
      </c>
      <c r="D95" t="str">
        <f t="shared" si="22"/>
        <v>-0.07012   -0.07150</v>
      </c>
      <c r="E95" t="str">
        <f t="shared" si="23"/>
        <v>-0.07012</v>
      </c>
      <c r="F95" s="125">
        <v>-7.0120000000000002E-2</v>
      </c>
      <c r="G95" s="80">
        <f t="shared" si="24"/>
        <v>1.3799999999999923E-3</v>
      </c>
      <c r="H95" s="68">
        <f t="shared" si="25"/>
        <v>1.9680547632629667E-2</v>
      </c>
      <c r="I95">
        <f t="shared" si="26"/>
        <v>1.9680547632629668</v>
      </c>
      <c r="J95" t="str">
        <f t="shared" si="20"/>
        <v>0094 0013 0006 01 04</v>
      </c>
      <c r="K95" t="str">
        <f t="shared" si="37"/>
        <v>0013 0006 01 04</v>
      </c>
      <c r="L95" t="str">
        <f t="shared" si="38"/>
        <v>0013</v>
      </c>
      <c r="M95" s="128">
        <f t="shared" si="39"/>
        <v>13</v>
      </c>
      <c r="N95" t="str">
        <f t="shared" si="27"/>
        <v>0006 01 04</v>
      </c>
      <c r="O95" t="str">
        <f t="shared" si="28"/>
        <v>0006</v>
      </c>
      <c r="P95" s="125">
        <f t="shared" si="29"/>
        <v>6</v>
      </c>
      <c r="Q95" t="str">
        <f t="shared" si="30"/>
        <v>04</v>
      </c>
      <c r="R95" s="125">
        <f t="shared" si="31"/>
        <v>4</v>
      </c>
      <c r="S95" t="str">
        <f t="shared" si="32"/>
        <v>0.020 2.000   0.000000   -0.07012   -0.07150</v>
      </c>
      <c r="T95" t="str">
        <f t="shared" si="33"/>
        <v>0.020 2.000</v>
      </c>
      <c r="U95" t="str">
        <f t="shared" si="34"/>
        <v>0.020</v>
      </c>
      <c r="V95" s="125">
        <v>0.02</v>
      </c>
      <c r="W95" t="str">
        <f t="shared" si="35"/>
        <v>2.000</v>
      </c>
      <c r="X95" s="125">
        <v>2</v>
      </c>
      <c r="Y95" s="134">
        <v>-6.7878981850901604E-2</v>
      </c>
      <c r="Z95" s="1">
        <f t="shared" si="36"/>
        <v>-7.15224E-2</v>
      </c>
    </row>
    <row r="96" spans="1:26" x14ac:dyDescent="0.2">
      <c r="A96" t="s">
        <v>915</v>
      </c>
      <c r="B96" t="str">
        <f t="shared" si="21"/>
        <v>-0.16718</v>
      </c>
      <c r="C96" s="125">
        <v>-0.16718</v>
      </c>
      <c r="D96" t="str">
        <f t="shared" si="22"/>
        <v>-0.16881   -0.16718</v>
      </c>
      <c r="E96" t="str">
        <f t="shared" si="23"/>
        <v>-0.16881</v>
      </c>
      <c r="F96" s="125">
        <v>-0.16880999999999999</v>
      </c>
      <c r="G96" s="80">
        <f t="shared" si="24"/>
        <v>1.6299999999999926E-3</v>
      </c>
      <c r="H96" s="68">
        <f t="shared" si="25"/>
        <v>9.655826076654184E-3</v>
      </c>
      <c r="I96">
        <f t="shared" si="26"/>
        <v>0.96558260766541837</v>
      </c>
      <c r="J96" t="str">
        <f t="shared" si="20"/>
        <v>0095 0007 0008 01 04</v>
      </c>
      <c r="K96" t="str">
        <f t="shared" si="37"/>
        <v>0007 0008 01 04</v>
      </c>
      <c r="L96" t="str">
        <f t="shared" si="38"/>
        <v>0007</v>
      </c>
      <c r="M96" s="128">
        <f t="shared" si="39"/>
        <v>7</v>
      </c>
      <c r="N96" t="str">
        <f t="shared" si="27"/>
        <v>0008 01 04</v>
      </c>
      <c r="O96" t="str">
        <f t="shared" si="28"/>
        <v>0008</v>
      </c>
      <c r="P96" s="125">
        <f t="shared" si="29"/>
        <v>8</v>
      </c>
      <c r="Q96" t="str">
        <f t="shared" si="30"/>
        <v>04</v>
      </c>
      <c r="R96" s="125">
        <f t="shared" si="31"/>
        <v>4</v>
      </c>
      <c r="S96" t="str">
        <f t="shared" si="32"/>
        <v>0.020 1.000   0.000008   -0.16881   -0.16718</v>
      </c>
      <c r="T96" t="str">
        <f t="shared" si="33"/>
        <v>0.020 1.000</v>
      </c>
      <c r="U96" t="str">
        <f t="shared" si="34"/>
        <v>0.020</v>
      </c>
      <c r="V96" s="125">
        <v>0.02</v>
      </c>
      <c r="W96" t="str">
        <f t="shared" si="35"/>
        <v>1.000</v>
      </c>
      <c r="X96" s="125">
        <v>1</v>
      </c>
      <c r="Y96" s="134">
        <v>-0.16082252919831649</v>
      </c>
      <c r="Z96" s="1">
        <f t="shared" si="36"/>
        <v>-0.17218619999999998</v>
      </c>
    </row>
    <row r="97" spans="1:26" x14ac:dyDescent="0.2">
      <c r="A97" t="s">
        <v>916</v>
      </c>
      <c r="B97" t="str">
        <f t="shared" si="21"/>
        <v>+0.17211</v>
      </c>
      <c r="C97" s="125">
        <v>0.17211000000000001</v>
      </c>
      <c r="D97" t="str">
        <f t="shared" si="22"/>
        <v>+0.17326   +0.17211</v>
      </c>
      <c r="E97" t="str">
        <f t="shared" si="23"/>
        <v>+0.17326</v>
      </c>
      <c r="F97" s="125">
        <v>0.17326</v>
      </c>
      <c r="G97" s="80">
        <f t="shared" si="24"/>
        <v>1.1499999999999844E-3</v>
      </c>
      <c r="H97" s="68">
        <f t="shared" si="25"/>
        <v>6.6374235253375529E-3</v>
      </c>
      <c r="I97">
        <f t="shared" si="26"/>
        <v>0.66374235253375524</v>
      </c>
      <c r="J97" t="str">
        <f t="shared" si="20"/>
        <v>0096 0008 0007 01 04</v>
      </c>
      <c r="K97" t="str">
        <f t="shared" si="37"/>
        <v>0008 0007 01 04</v>
      </c>
      <c r="L97" t="str">
        <f t="shared" si="38"/>
        <v>0008</v>
      </c>
      <c r="M97" s="128">
        <f t="shared" si="39"/>
        <v>8</v>
      </c>
      <c r="N97" t="str">
        <f t="shared" si="27"/>
        <v>0007 01 04</v>
      </c>
      <c r="O97" t="str">
        <f t="shared" si="28"/>
        <v>0007</v>
      </c>
      <c r="P97" s="125">
        <f t="shared" si="29"/>
        <v>7</v>
      </c>
      <c r="Q97" t="str">
        <f t="shared" si="30"/>
        <v>04</v>
      </c>
      <c r="R97" s="125">
        <f t="shared" si="31"/>
        <v>4</v>
      </c>
      <c r="S97" t="str">
        <f t="shared" si="32"/>
        <v>0.020 1.000   0.000008   +0.17326   +0.17211</v>
      </c>
      <c r="T97" t="str">
        <f t="shared" si="33"/>
        <v>0.020 1.000</v>
      </c>
      <c r="U97" t="str">
        <f t="shared" si="34"/>
        <v>0.020</v>
      </c>
      <c r="V97" s="125">
        <v>0.02</v>
      </c>
      <c r="W97" t="str">
        <f t="shared" si="35"/>
        <v>1.000</v>
      </c>
      <c r="X97" s="125">
        <v>1</v>
      </c>
      <c r="Y97" s="134">
        <v>0.18051165072515044</v>
      </c>
      <c r="Z97" s="1">
        <f t="shared" si="36"/>
        <v>0.1767252</v>
      </c>
    </row>
    <row r="98" spans="1:26" x14ac:dyDescent="0.2">
      <c r="A98" t="s">
        <v>917</v>
      </c>
      <c r="B98" t="str">
        <f t="shared" si="21"/>
        <v>+0.06545</v>
      </c>
      <c r="C98" s="125">
        <v>6.5449999999999994E-2</v>
      </c>
      <c r="D98" t="str">
        <f t="shared" si="22"/>
        <v>+0.06180   +0.06545</v>
      </c>
      <c r="E98" t="str">
        <f t="shared" si="23"/>
        <v>+0.06180</v>
      </c>
      <c r="F98" s="125">
        <v>6.1800000000000001E-2</v>
      </c>
      <c r="G98" s="80">
        <f t="shared" si="24"/>
        <v>3.6499999999999935E-3</v>
      </c>
      <c r="H98" s="68">
        <f t="shared" si="25"/>
        <v>5.9061488673139054E-2</v>
      </c>
      <c r="I98">
        <f t="shared" si="26"/>
        <v>5.9061488673139051</v>
      </c>
      <c r="J98" t="str">
        <f t="shared" si="20"/>
        <v>0097 0007 0009 01 04</v>
      </c>
      <c r="K98" t="str">
        <f t="shared" si="37"/>
        <v>0007 0009 01 04</v>
      </c>
      <c r="L98" t="str">
        <f t="shared" si="38"/>
        <v>0007</v>
      </c>
      <c r="M98" s="128">
        <f t="shared" si="39"/>
        <v>7</v>
      </c>
      <c r="N98" t="str">
        <f t="shared" si="27"/>
        <v>0009 01 04</v>
      </c>
      <c r="O98" t="str">
        <f t="shared" si="28"/>
        <v>0009</v>
      </c>
      <c r="P98" s="125">
        <f t="shared" si="29"/>
        <v>9</v>
      </c>
      <c r="Q98" t="str">
        <f t="shared" si="30"/>
        <v>04</v>
      </c>
      <c r="R98" s="125">
        <f t="shared" si="31"/>
        <v>4</v>
      </c>
      <c r="S98" t="str">
        <f t="shared" si="32"/>
        <v>0.020 2.000   0.000000   +0.06180   +0.06545</v>
      </c>
      <c r="T98" t="str">
        <f t="shared" si="33"/>
        <v>0.020 2.000</v>
      </c>
      <c r="U98" t="str">
        <f t="shared" si="34"/>
        <v>0.020</v>
      </c>
      <c r="V98" s="125">
        <v>0.02</v>
      </c>
      <c r="W98" t="str">
        <f t="shared" si="35"/>
        <v>2.000</v>
      </c>
      <c r="X98" s="125">
        <v>2</v>
      </c>
      <c r="Y98" s="134">
        <v>6.1675497820850481E-2</v>
      </c>
      <c r="Z98" s="1">
        <f t="shared" si="36"/>
        <v>6.3036000000000009E-2</v>
      </c>
    </row>
    <row r="99" spans="1:26" x14ac:dyDescent="0.2">
      <c r="A99" t="s">
        <v>918</v>
      </c>
      <c r="B99" t="str">
        <f t="shared" si="21"/>
        <v>-0.05751</v>
      </c>
      <c r="C99" s="125">
        <v>-5.7509999999999999E-2</v>
      </c>
      <c r="D99" t="str">
        <f t="shared" si="22"/>
        <v>-0.05372   -0.05751</v>
      </c>
      <c r="E99" t="str">
        <f t="shared" si="23"/>
        <v>-0.05372</v>
      </c>
      <c r="F99" s="125">
        <v>-5.3719999999999997E-2</v>
      </c>
      <c r="G99" s="80">
        <f t="shared" si="24"/>
        <v>3.7900000000000017E-3</v>
      </c>
      <c r="H99" s="68">
        <f t="shared" si="25"/>
        <v>7.0551005212211498E-2</v>
      </c>
      <c r="I99">
        <f t="shared" si="26"/>
        <v>7.0551005212211502</v>
      </c>
      <c r="J99" t="str">
        <f t="shared" si="20"/>
        <v>0098 0009 0007 01 04</v>
      </c>
      <c r="K99" t="str">
        <f t="shared" si="37"/>
        <v>0009 0007 01 04</v>
      </c>
      <c r="L99" t="str">
        <f t="shared" si="38"/>
        <v>0009</v>
      </c>
      <c r="M99" s="128">
        <f t="shared" si="39"/>
        <v>9</v>
      </c>
      <c r="N99" t="str">
        <f t="shared" si="27"/>
        <v>0007 01 04</v>
      </c>
      <c r="O99" t="str">
        <f t="shared" si="28"/>
        <v>0007</v>
      </c>
      <c r="P99" s="125">
        <f t="shared" si="29"/>
        <v>7</v>
      </c>
      <c r="Q99" t="str">
        <f t="shared" si="30"/>
        <v>04</v>
      </c>
      <c r="R99" s="125">
        <f t="shared" si="31"/>
        <v>4</v>
      </c>
      <c r="S99" t="str">
        <f t="shared" si="32"/>
        <v>0.020 2.000   0.000000   -0.05372   -0.05751</v>
      </c>
      <c r="T99" t="str">
        <f t="shared" si="33"/>
        <v>0.020 2.000</v>
      </c>
      <c r="U99" t="str">
        <f t="shared" si="34"/>
        <v>0.020</v>
      </c>
      <c r="V99" s="125">
        <v>0.02</v>
      </c>
      <c r="W99" t="str">
        <f t="shared" si="35"/>
        <v>2.000</v>
      </c>
      <c r="X99" s="125">
        <v>2</v>
      </c>
      <c r="Y99" s="134">
        <v>-4.8427486212774491E-2</v>
      </c>
      <c r="Z99" s="1">
        <f t="shared" si="36"/>
        <v>-5.47944E-2</v>
      </c>
    </row>
    <row r="100" spans="1:26" x14ac:dyDescent="0.2">
      <c r="A100" t="s">
        <v>919</v>
      </c>
      <c r="B100" t="str">
        <f t="shared" si="21"/>
        <v>+0.04407</v>
      </c>
      <c r="C100" s="125">
        <v>4.4069999999999998E-2</v>
      </c>
      <c r="D100" t="str">
        <f t="shared" si="22"/>
        <v>+0.04268   +0.04407</v>
      </c>
      <c r="E100" t="str">
        <f t="shared" si="23"/>
        <v>+0.04268</v>
      </c>
      <c r="F100" s="125">
        <v>4.2680000000000003E-2</v>
      </c>
      <c r="G100" s="80">
        <f t="shared" si="24"/>
        <v>1.3899999999999954E-3</v>
      </c>
      <c r="H100" s="68">
        <f t="shared" si="25"/>
        <v>3.2567947516401012E-2</v>
      </c>
      <c r="I100">
        <f t="shared" si="26"/>
        <v>3.256794751640101</v>
      </c>
      <c r="J100" t="str">
        <f t="shared" si="20"/>
        <v>0099 0009 0010 01 04</v>
      </c>
      <c r="K100" t="str">
        <f t="shared" si="37"/>
        <v>0009 0010 01 04</v>
      </c>
      <c r="L100" t="str">
        <f t="shared" si="38"/>
        <v>0009</v>
      </c>
      <c r="M100" s="128">
        <f t="shared" si="39"/>
        <v>9</v>
      </c>
      <c r="N100" t="str">
        <f t="shared" si="27"/>
        <v>0010 01 04</v>
      </c>
      <c r="O100" t="str">
        <f t="shared" si="28"/>
        <v>0010</v>
      </c>
      <c r="P100" s="125">
        <f t="shared" si="29"/>
        <v>10</v>
      </c>
      <c r="Q100" t="str">
        <f t="shared" si="30"/>
        <v>04</v>
      </c>
      <c r="R100" s="125">
        <f t="shared" si="31"/>
        <v>4</v>
      </c>
      <c r="S100" t="str">
        <f t="shared" si="32"/>
        <v>0.020 1.000   0.000004   +0.04268   +0.04407</v>
      </c>
      <c r="T100" t="str">
        <f t="shared" si="33"/>
        <v>0.020 1.000</v>
      </c>
      <c r="U100" t="str">
        <f t="shared" si="34"/>
        <v>0.020</v>
      </c>
      <c r="V100" s="125">
        <v>0.02</v>
      </c>
      <c r="W100" t="str">
        <f t="shared" si="35"/>
        <v>1.000</v>
      </c>
      <c r="X100" s="125">
        <v>1</v>
      </c>
      <c r="Y100" s="134">
        <v>3.978882803937208E-2</v>
      </c>
      <c r="Z100" s="1">
        <f t="shared" si="36"/>
        <v>4.3533600000000006E-2</v>
      </c>
    </row>
    <row r="101" spans="1:26" x14ac:dyDescent="0.2">
      <c r="A101" t="s">
        <v>920</v>
      </c>
      <c r="B101" t="str">
        <f t="shared" si="21"/>
        <v>-0.04144</v>
      </c>
      <c r="C101" s="125">
        <v>-4.1439999999999998E-2</v>
      </c>
      <c r="D101" t="str">
        <f t="shared" si="22"/>
        <v>-0.04233   -0.04144</v>
      </c>
      <c r="E101" t="str">
        <f t="shared" si="23"/>
        <v>-0.04233</v>
      </c>
      <c r="F101" s="125">
        <v>-4.233E-2</v>
      </c>
      <c r="G101" s="80">
        <f t="shared" si="24"/>
        <v>8.900000000000019E-4</v>
      </c>
      <c r="H101" s="68">
        <f t="shared" si="25"/>
        <v>2.1025277580911928E-2</v>
      </c>
      <c r="I101">
        <f t="shared" si="26"/>
        <v>2.1025277580911927</v>
      </c>
      <c r="J101" t="str">
        <f t="shared" si="20"/>
        <v>0100 0010 0009 01 04</v>
      </c>
      <c r="K101" t="str">
        <f t="shared" si="37"/>
        <v>0010 0009 01 04</v>
      </c>
      <c r="L101" t="str">
        <f t="shared" si="38"/>
        <v>0010</v>
      </c>
      <c r="M101" s="128">
        <f t="shared" si="39"/>
        <v>10</v>
      </c>
      <c r="N101" t="str">
        <f t="shared" si="27"/>
        <v>0009 01 04</v>
      </c>
      <c r="O101" t="str">
        <f t="shared" si="28"/>
        <v>0009</v>
      </c>
      <c r="P101" s="125">
        <f t="shared" si="29"/>
        <v>9</v>
      </c>
      <c r="Q101" t="str">
        <f t="shared" si="30"/>
        <v>04</v>
      </c>
      <c r="R101" s="125">
        <f t="shared" si="31"/>
        <v>4</v>
      </c>
      <c r="S101" t="str">
        <f t="shared" si="32"/>
        <v>0.020 2.000   0.000000   -0.04233   -0.04144</v>
      </c>
      <c r="T101" t="str">
        <f t="shared" si="33"/>
        <v>0.020 2.000</v>
      </c>
      <c r="U101" t="str">
        <f t="shared" si="34"/>
        <v>0.020</v>
      </c>
      <c r="V101" s="125">
        <v>0.02</v>
      </c>
      <c r="W101" t="str">
        <f t="shared" si="35"/>
        <v>2.000</v>
      </c>
      <c r="X101" s="125">
        <v>2</v>
      </c>
      <c r="Y101" s="134">
        <v>-4.6389737290684852E-2</v>
      </c>
      <c r="Z101" s="1">
        <f t="shared" si="36"/>
        <v>-4.3176600000000002E-2</v>
      </c>
    </row>
    <row r="102" spans="1:26" x14ac:dyDescent="0.2">
      <c r="A102" t="s">
        <v>921</v>
      </c>
      <c r="B102" t="str">
        <f t="shared" si="21"/>
        <v>+0.03654</v>
      </c>
      <c r="C102" s="125">
        <v>3.6540000000000003E-2</v>
      </c>
      <c r="D102" t="str">
        <f t="shared" si="22"/>
        <v>+0.03494   +0.03654</v>
      </c>
      <c r="E102" t="str">
        <f t="shared" si="23"/>
        <v>+0.03494</v>
      </c>
      <c r="F102" s="125">
        <v>3.4939999999999999E-2</v>
      </c>
      <c r="G102" s="80">
        <f t="shared" si="24"/>
        <v>1.6000000000000042E-3</v>
      </c>
      <c r="H102" s="68">
        <f t="shared" si="25"/>
        <v>4.5792787635947463E-2</v>
      </c>
      <c r="I102">
        <f t="shared" si="26"/>
        <v>4.5792787635947461</v>
      </c>
      <c r="J102" t="str">
        <f t="shared" si="20"/>
        <v>0101 0009 0014 01 04</v>
      </c>
      <c r="K102" t="str">
        <f t="shared" si="37"/>
        <v>0009 0014 01 04</v>
      </c>
      <c r="L102" t="str">
        <f t="shared" si="38"/>
        <v>0009</v>
      </c>
      <c r="M102" s="128">
        <f t="shared" si="39"/>
        <v>9</v>
      </c>
      <c r="N102" t="str">
        <f t="shared" si="27"/>
        <v>0014 01 04</v>
      </c>
      <c r="O102" t="str">
        <f t="shared" si="28"/>
        <v>0014</v>
      </c>
      <c r="P102" s="125">
        <f t="shared" si="29"/>
        <v>14</v>
      </c>
      <c r="Q102" t="str">
        <f t="shared" si="30"/>
        <v>04</v>
      </c>
      <c r="R102" s="125">
        <f t="shared" si="31"/>
        <v>4</v>
      </c>
      <c r="S102" t="str">
        <f t="shared" si="32"/>
        <v>0.020 1.000   0.000004   +0.03494   +0.03654</v>
      </c>
      <c r="T102" t="str">
        <f t="shared" si="33"/>
        <v>0.020 1.000</v>
      </c>
      <c r="U102" t="str">
        <f t="shared" si="34"/>
        <v>0.020</v>
      </c>
      <c r="V102" s="125">
        <v>0.02</v>
      </c>
      <c r="W102" t="str">
        <f t="shared" si="35"/>
        <v>1.000</v>
      </c>
      <c r="X102" s="125">
        <v>1</v>
      </c>
      <c r="Y102" s="134">
        <v>3.6333695359122009E-2</v>
      </c>
      <c r="Z102" s="1">
        <f t="shared" si="36"/>
        <v>3.5638799999999998E-2</v>
      </c>
    </row>
    <row r="103" spans="1:26" x14ac:dyDescent="0.2">
      <c r="A103" t="s">
        <v>922</v>
      </c>
      <c r="B103" t="str">
        <f t="shared" si="21"/>
        <v>-0.03526</v>
      </c>
      <c r="C103" s="125">
        <v>-3.526E-2</v>
      </c>
      <c r="D103" t="str">
        <f t="shared" si="22"/>
        <v>-0.03253   -0.03526</v>
      </c>
      <c r="E103" t="str">
        <f t="shared" si="23"/>
        <v>-0.03253</v>
      </c>
      <c r="F103" s="125">
        <v>-3.2530000000000003E-2</v>
      </c>
      <c r="G103" s="80">
        <f t="shared" si="24"/>
        <v>2.7299999999999963E-3</v>
      </c>
      <c r="H103" s="68">
        <f t="shared" si="25"/>
        <v>8.3922533046418571E-2</v>
      </c>
      <c r="I103">
        <f t="shared" si="26"/>
        <v>8.3922533046418568</v>
      </c>
      <c r="J103" t="str">
        <f t="shared" si="20"/>
        <v>0102 0014 0009 01 04</v>
      </c>
      <c r="K103" t="str">
        <f t="shared" si="37"/>
        <v>0014 0009 01 04</v>
      </c>
      <c r="L103" t="str">
        <f t="shared" si="38"/>
        <v>0014</v>
      </c>
      <c r="M103" s="128">
        <f t="shared" si="39"/>
        <v>14</v>
      </c>
      <c r="N103" t="str">
        <f t="shared" si="27"/>
        <v>0009 01 04</v>
      </c>
      <c r="O103" t="str">
        <f t="shared" si="28"/>
        <v>0009</v>
      </c>
      <c r="P103" s="125">
        <f t="shared" si="29"/>
        <v>9</v>
      </c>
      <c r="Q103" t="str">
        <f t="shared" si="30"/>
        <v>04</v>
      </c>
      <c r="R103" s="125">
        <f t="shared" si="31"/>
        <v>4</v>
      </c>
      <c r="S103" t="str">
        <f t="shared" si="32"/>
        <v>0.020 2.000   0.000000   -0.03253   -0.03526</v>
      </c>
      <c r="T103" t="str">
        <f t="shared" si="33"/>
        <v>0.020 2.000</v>
      </c>
      <c r="U103" t="str">
        <f t="shared" si="34"/>
        <v>0.020</v>
      </c>
      <c r="V103" s="125">
        <v>0.02</v>
      </c>
      <c r="W103" t="str">
        <f t="shared" si="35"/>
        <v>2.000</v>
      </c>
      <c r="X103" s="125">
        <v>2</v>
      </c>
      <c r="Y103" s="134">
        <v>-3.2307724359848952E-2</v>
      </c>
      <c r="Z103" s="1">
        <f t="shared" si="36"/>
        <v>-3.3180600000000005E-2</v>
      </c>
    </row>
    <row r="104" spans="1:26" x14ac:dyDescent="0.2">
      <c r="A104" t="s">
        <v>923</v>
      </c>
      <c r="B104" t="str">
        <f t="shared" si="21"/>
        <v>-0.01252</v>
      </c>
      <c r="C104" s="125">
        <v>-1.252E-2</v>
      </c>
      <c r="D104" t="str">
        <f t="shared" si="22"/>
        <v>-0.01639   -0.01252</v>
      </c>
      <c r="E104" t="str">
        <f t="shared" si="23"/>
        <v>-0.01639</v>
      </c>
      <c r="F104" s="125">
        <v>-1.6389999999999998E-2</v>
      </c>
      <c r="G104" s="80">
        <f t="shared" si="24"/>
        <v>3.8699999999999984E-3</v>
      </c>
      <c r="H104" s="68">
        <f t="shared" si="25"/>
        <v>0.23611958511287362</v>
      </c>
      <c r="I104">
        <f t="shared" si="26"/>
        <v>23.611958511287362</v>
      </c>
      <c r="J104" t="str">
        <f t="shared" si="20"/>
        <v>0103 0010 0011 01 04</v>
      </c>
      <c r="K104" t="str">
        <f t="shared" si="37"/>
        <v>0010 0011 01 04</v>
      </c>
      <c r="L104" t="str">
        <f t="shared" si="38"/>
        <v>0010</v>
      </c>
      <c r="M104" s="128">
        <f t="shared" si="39"/>
        <v>10</v>
      </c>
      <c r="N104" t="str">
        <f t="shared" si="27"/>
        <v>0011 01 04</v>
      </c>
      <c r="O104" t="str">
        <f t="shared" si="28"/>
        <v>0011</v>
      </c>
      <c r="P104" s="125">
        <f t="shared" si="29"/>
        <v>11</v>
      </c>
      <c r="Q104" t="str">
        <f t="shared" si="30"/>
        <v>04</v>
      </c>
      <c r="R104" s="125">
        <f t="shared" si="31"/>
        <v>4</v>
      </c>
      <c r="S104" t="str">
        <f t="shared" si="32"/>
        <v>0.020 2.000   0.000000   -0.01639   -0.01252</v>
      </c>
      <c r="T104" t="str">
        <f t="shared" si="33"/>
        <v>0.020 2.000</v>
      </c>
      <c r="U104" t="str">
        <f t="shared" si="34"/>
        <v>0.020</v>
      </c>
      <c r="V104" s="125">
        <v>0.02</v>
      </c>
      <c r="W104" t="str">
        <f t="shared" si="35"/>
        <v>2.000</v>
      </c>
      <c r="X104" s="125">
        <v>2</v>
      </c>
      <c r="Y104" s="134">
        <v>-1.4884041913165549E-2</v>
      </c>
      <c r="Z104" s="1">
        <f t="shared" si="36"/>
        <v>-1.6717799999999998E-2</v>
      </c>
    </row>
    <row r="105" spans="1:26" x14ac:dyDescent="0.2">
      <c r="A105" t="s">
        <v>924</v>
      </c>
      <c r="B105" t="str">
        <f t="shared" si="21"/>
        <v>+0.01622</v>
      </c>
      <c r="C105" s="125">
        <v>1.6219999999999998E-2</v>
      </c>
      <c r="D105" t="str">
        <f t="shared" si="22"/>
        <v>+0.01669   +0.01622</v>
      </c>
      <c r="E105" t="str">
        <f t="shared" si="23"/>
        <v>+0.01669</v>
      </c>
      <c r="F105" s="125">
        <v>1.669E-2</v>
      </c>
      <c r="G105" s="80">
        <f t="shared" si="24"/>
        <v>4.7000000000000167E-4</v>
      </c>
      <c r="H105" s="68">
        <f t="shared" si="25"/>
        <v>2.8160575194727481E-2</v>
      </c>
      <c r="I105">
        <f t="shared" si="26"/>
        <v>2.8160575194727482</v>
      </c>
      <c r="J105" t="str">
        <f t="shared" si="20"/>
        <v>0104 0011 0010 01 04</v>
      </c>
      <c r="K105" t="str">
        <f t="shared" si="37"/>
        <v>0011 0010 01 04</v>
      </c>
      <c r="L105" t="str">
        <f t="shared" si="38"/>
        <v>0011</v>
      </c>
      <c r="M105" s="128">
        <f t="shared" si="39"/>
        <v>11</v>
      </c>
      <c r="N105" t="str">
        <f t="shared" si="27"/>
        <v>0010 01 04</v>
      </c>
      <c r="O105" t="str">
        <f t="shared" si="28"/>
        <v>0010</v>
      </c>
      <c r="P105" s="125">
        <f t="shared" si="29"/>
        <v>10</v>
      </c>
      <c r="Q105" t="str">
        <f t="shared" si="30"/>
        <v>04</v>
      </c>
      <c r="R105" s="125">
        <f t="shared" si="31"/>
        <v>4</v>
      </c>
      <c r="S105" t="str">
        <f t="shared" si="32"/>
        <v>0.020 2.000   0.000000   +0.01669   +0.01622</v>
      </c>
      <c r="T105" t="str">
        <f t="shared" si="33"/>
        <v>0.020 2.000</v>
      </c>
      <c r="U105" t="str">
        <f t="shared" si="34"/>
        <v>0.020</v>
      </c>
      <c r="V105" s="125">
        <v>0.02</v>
      </c>
      <c r="W105" t="str">
        <f t="shared" si="35"/>
        <v>2.000</v>
      </c>
      <c r="X105" s="125">
        <v>2</v>
      </c>
      <c r="Y105" s="134">
        <v>1.5536681858723386E-2</v>
      </c>
      <c r="Z105" s="1">
        <f t="shared" si="36"/>
        <v>1.7023799999999999E-2</v>
      </c>
    </row>
    <row r="106" spans="1:26" x14ac:dyDescent="0.2">
      <c r="A106" t="s">
        <v>925</v>
      </c>
      <c r="B106" t="str">
        <f t="shared" si="21"/>
        <v>+0.00930</v>
      </c>
      <c r="C106" s="125">
        <v>9.2999999999999992E-3</v>
      </c>
      <c r="D106" t="str">
        <f t="shared" si="22"/>
        <v>+0.00803   +0.00930</v>
      </c>
      <c r="E106" t="str">
        <f t="shared" si="23"/>
        <v>+0.00803</v>
      </c>
      <c r="F106" s="125">
        <v>8.0300000000000007E-3</v>
      </c>
      <c r="G106" s="80">
        <f t="shared" si="24"/>
        <v>1.2699999999999986E-3</v>
      </c>
      <c r="H106" s="68">
        <f t="shared" si="25"/>
        <v>0.15815691158156892</v>
      </c>
      <c r="I106">
        <f t="shared" si="26"/>
        <v>15.815691158156891</v>
      </c>
      <c r="J106" t="str">
        <f t="shared" si="20"/>
        <v>0105 0012 0013 01 04</v>
      </c>
      <c r="K106" t="str">
        <f t="shared" si="37"/>
        <v>0012 0013 01 04</v>
      </c>
      <c r="L106" t="str">
        <f t="shared" si="38"/>
        <v>0012</v>
      </c>
      <c r="M106" s="128">
        <f t="shared" si="39"/>
        <v>12</v>
      </c>
      <c r="N106" t="str">
        <f t="shared" si="27"/>
        <v>0013 01 04</v>
      </c>
      <c r="O106" t="str">
        <f t="shared" si="28"/>
        <v>0013</v>
      </c>
      <c r="P106" s="125">
        <f t="shared" si="29"/>
        <v>13</v>
      </c>
      <c r="Q106" t="str">
        <f t="shared" si="30"/>
        <v>04</v>
      </c>
      <c r="R106" s="125">
        <f t="shared" si="31"/>
        <v>4</v>
      </c>
      <c r="S106" t="str">
        <f t="shared" si="32"/>
        <v>0.020 1.000   0.000003   +0.00803   +0.00930</v>
      </c>
      <c r="T106" t="str">
        <f t="shared" si="33"/>
        <v>0.020 1.000</v>
      </c>
      <c r="U106" t="str">
        <f t="shared" si="34"/>
        <v>0.020</v>
      </c>
      <c r="V106" s="125">
        <v>0.02</v>
      </c>
      <c r="W106" t="str">
        <f t="shared" si="35"/>
        <v>1.000</v>
      </c>
      <c r="X106" s="125">
        <v>1</v>
      </c>
      <c r="Y106" s="134">
        <v>8.6750135365486827E-3</v>
      </c>
      <c r="Z106" s="1">
        <f t="shared" si="36"/>
        <v>8.190600000000001E-3</v>
      </c>
    </row>
    <row r="107" spans="1:26" x14ac:dyDescent="0.2">
      <c r="A107" t="s">
        <v>926</v>
      </c>
      <c r="B107" t="str">
        <f t="shared" si="21"/>
        <v>-0.00766</v>
      </c>
      <c r="C107" s="125">
        <v>-7.6600000000000001E-3</v>
      </c>
      <c r="D107" t="str">
        <f t="shared" si="22"/>
        <v>-0.00797   -0.00766</v>
      </c>
      <c r="E107" t="str">
        <f t="shared" si="23"/>
        <v>-0.00797</v>
      </c>
      <c r="F107" s="125">
        <v>-7.9699999999999997E-3</v>
      </c>
      <c r="G107" s="80">
        <f t="shared" si="24"/>
        <v>3.0999999999999951E-4</v>
      </c>
      <c r="H107" s="68">
        <f t="shared" si="25"/>
        <v>3.8895859473023778E-2</v>
      </c>
      <c r="I107">
        <f t="shared" si="26"/>
        <v>3.8895859473023777</v>
      </c>
      <c r="J107" t="str">
        <f t="shared" si="20"/>
        <v>0106 0013 0012 01 04</v>
      </c>
      <c r="K107" t="str">
        <f t="shared" si="37"/>
        <v>0013 0012 01 04</v>
      </c>
      <c r="L107" t="str">
        <f t="shared" si="38"/>
        <v>0013</v>
      </c>
      <c r="M107" s="128">
        <f t="shared" si="39"/>
        <v>13</v>
      </c>
      <c r="N107" t="str">
        <f t="shared" si="27"/>
        <v>0012 01 04</v>
      </c>
      <c r="O107" t="str">
        <f t="shared" si="28"/>
        <v>0012</v>
      </c>
      <c r="P107" s="125">
        <f t="shared" si="29"/>
        <v>12</v>
      </c>
      <c r="Q107" t="str">
        <f t="shared" si="30"/>
        <v>04</v>
      </c>
      <c r="R107" s="125">
        <f t="shared" si="31"/>
        <v>4</v>
      </c>
      <c r="S107" t="str">
        <f t="shared" si="32"/>
        <v>0.020 2.000   0.000000   -0.00797   -0.00766</v>
      </c>
      <c r="T107" t="str">
        <f t="shared" si="33"/>
        <v>0.020 2.000</v>
      </c>
      <c r="U107" t="str">
        <f t="shared" si="34"/>
        <v>0.020</v>
      </c>
      <c r="V107" s="125">
        <v>0.02</v>
      </c>
      <c r="W107" t="str">
        <f t="shared" si="35"/>
        <v>2.000</v>
      </c>
      <c r="X107" s="125">
        <v>2</v>
      </c>
      <c r="Y107" s="134">
        <v>-8.3935195026571749E-3</v>
      </c>
      <c r="Z107" s="1">
        <f t="shared" si="36"/>
        <v>-8.1294000000000002E-3</v>
      </c>
    </row>
    <row r="108" spans="1:26" x14ac:dyDescent="0.2">
      <c r="A108" t="s">
        <v>927</v>
      </c>
      <c r="B108" t="str">
        <f t="shared" si="21"/>
        <v>+0.01327</v>
      </c>
      <c r="C108" s="125">
        <v>1.3270000000000001E-2</v>
      </c>
      <c r="D108" t="str">
        <f t="shared" si="22"/>
        <v>+0.01554   +0.01327</v>
      </c>
      <c r="E108" t="str">
        <f t="shared" si="23"/>
        <v>+0.01554</v>
      </c>
      <c r="F108" s="125">
        <v>1.554E-2</v>
      </c>
      <c r="G108" s="80">
        <f t="shared" si="24"/>
        <v>2.2699999999999994E-3</v>
      </c>
      <c r="H108" s="68">
        <f t="shared" si="25"/>
        <v>0.14607464607464604</v>
      </c>
      <c r="I108">
        <f t="shared" si="26"/>
        <v>14.607464607464603</v>
      </c>
      <c r="J108" t="str">
        <f t="shared" si="20"/>
        <v>0107 0013 0014 01 04</v>
      </c>
      <c r="K108" t="str">
        <f t="shared" si="37"/>
        <v>0013 0014 01 04</v>
      </c>
      <c r="L108" t="str">
        <f t="shared" si="38"/>
        <v>0013</v>
      </c>
      <c r="M108" s="128">
        <f t="shared" si="39"/>
        <v>13</v>
      </c>
      <c r="N108" t="str">
        <f t="shared" si="27"/>
        <v>0014 01 04</v>
      </c>
      <c r="O108" t="str">
        <f t="shared" si="28"/>
        <v>0014</v>
      </c>
      <c r="P108" s="125">
        <f t="shared" si="29"/>
        <v>14</v>
      </c>
      <c r="Q108" t="str">
        <f t="shared" si="30"/>
        <v>04</v>
      </c>
      <c r="R108" s="125">
        <f t="shared" si="31"/>
        <v>4</v>
      </c>
      <c r="S108" t="str">
        <f t="shared" si="32"/>
        <v>0.020 2.000   0.000000   +0.01554   +0.01327</v>
      </c>
      <c r="T108" t="str">
        <f t="shared" si="33"/>
        <v>0.020 2.000</v>
      </c>
      <c r="U108" t="str">
        <f t="shared" si="34"/>
        <v>0.020</v>
      </c>
      <c r="V108" s="125">
        <v>0.02</v>
      </c>
      <c r="W108" t="str">
        <f t="shared" si="35"/>
        <v>2.000</v>
      </c>
      <c r="X108" s="125">
        <v>2</v>
      </c>
      <c r="Y108" s="134">
        <v>1.6207269645303682E-2</v>
      </c>
      <c r="Z108" s="1">
        <f t="shared" si="36"/>
        <v>1.5850800000000002E-2</v>
      </c>
    </row>
    <row r="109" spans="1:26" x14ac:dyDescent="0.2">
      <c r="A109" t="s">
        <v>928</v>
      </c>
      <c r="B109" t="str">
        <f t="shared" si="21"/>
        <v>-0.01650</v>
      </c>
      <c r="C109" s="125">
        <v>-1.6500000000000001E-2</v>
      </c>
      <c r="D109" t="str">
        <f t="shared" si="22"/>
        <v>-0.01451   -0.01650</v>
      </c>
      <c r="E109" t="str">
        <f t="shared" si="23"/>
        <v>-0.01451</v>
      </c>
      <c r="F109" s="125">
        <v>-1.451E-2</v>
      </c>
      <c r="G109" s="80">
        <f t="shared" si="24"/>
        <v>1.9900000000000004E-3</v>
      </c>
      <c r="H109" s="68">
        <f t="shared" si="25"/>
        <v>0.13714679531357687</v>
      </c>
      <c r="I109">
        <f t="shared" si="26"/>
        <v>13.714679531357687</v>
      </c>
      <c r="J109" t="str">
        <f t="shared" si="20"/>
        <v>0108 0014 0013 01 04</v>
      </c>
      <c r="K109" t="str">
        <f t="shared" si="37"/>
        <v>0014 0013 01 04</v>
      </c>
      <c r="L109" t="str">
        <f t="shared" si="38"/>
        <v>0014</v>
      </c>
      <c r="M109" s="128">
        <f t="shared" si="39"/>
        <v>14</v>
      </c>
      <c r="N109" t="str">
        <f t="shared" si="27"/>
        <v>0013 01 04</v>
      </c>
      <c r="O109" t="str">
        <f t="shared" si="28"/>
        <v>0013</v>
      </c>
      <c r="P109" s="125">
        <f t="shared" si="29"/>
        <v>13</v>
      </c>
      <c r="Q109" t="str">
        <f t="shared" si="30"/>
        <v>04</v>
      </c>
      <c r="R109" s="125">
        <f t="shared" si="31"/>
        <v>4</v>
      </c>
      <c r="S109" t="str">
        <f t="shared" si="32"/>
        <v>0.020 2.000   0.000000   -0.01451   -0.01650</v>
      </c>
      <c r="T109" t="str">
        <f t="shared" si="33"/>
        <v>0.020 2.000</v>
      </c>
      <c r="U109" t="str">
        <f t="shared" si="34"/>
        <v>0.020</v>
      </c>
      <c r="V109" s="125">
        <v>0.02</v>
      </c>
      <c r="W109" t="str">
        <f t="shared" si="35"/>
        <v>2.000</v>
      </c>
      <c r="X109" s="125">
        <v>2</v>
      </c>
      <c r="Y109" s="134">
        <v>-1.5619016015050365E-2</v>
      </c>
      <c r="Z109" s="1">
        <f t="shared" si="36"/>
        <v>-1.4800200000000001E-2</v>
      </c>
    </row>
    <row r="110" spans="1:26" x14ac:dyDescent="0.2">
      <c r="A110" t="s">
        <v>929</v>
      </c>
      <c r="B110" t="str">
        <f t="shared" si="21"/>
        <v>-0.16549</v>
      </c>
      <c r="C110" s="125">
        <v>-0.16549</v>
      </c>
      <c r="D110" t="str">
        <f t="shared" si="22"/>
        <v>-0.16752   -0.16549</v>
      </c>
      <c r="E110" t="str">
        <f t="shared" si="23"/>
        <v>-0.16752</v>
      </c>
      <c r="F110" s="125">
        <v>-0.16752</v>
      </c>
      <c r="G110" s="80">
        <f t="shared" si="24"/>
        <v>2.030000000000004E-3</v>
      </c>
      <c r="H110" s="68">
        <f t="shared" si="25"/>
        <v>1.2117956064947493E-2</v>
      </c>
      <c r="I110">
        <f t="shared" si="26"/>
        <v>1.2117956064947493</v>
      </c>
      <c r="J110" t="str">
        <f t="shared" si="20"/>
        <v>0109 0000 0001 01 05</v>
      </c>
      <c r="K110" t="str">
        <f t="shared" si="37"/>
        <v>0000 0001 01 05</v>
      </c>
      <c r="L110" t="str">
        <f t="shared" si="38"/>
        <v>0000</v>
      </c>
      <c r="M110" s="128">
        <f t="shared" si="39"/>
        <v>0</v>
      </c>
      <c r="N110" t="str">
        <f t="shared" si="27"/>
        <v>0001 01 05</v>
      </c>
      <c r="O110" t="str">
        <f t="shared" si="28"/>
        <v>0001</v>
      </c>
      <c r="P110" s="125">
        <f t="shared" si="29"/>
        <v>1</v>
      </c>
      <c r="Q110" t="str">
        <f t="shared" si="30"/>
        <v>05</v>
      </c>
      <c r="R110" s="125">
        <f t="shared" si="31"/>
        <v>5</v>
      </c>
      <c r="S110" t="str">
        <f t="shared" si="32"/>
        <v>0.020 2.000   0.000000   -0.16752   -0.16549</v>
      </c>
      <c r="T110" t="str">
        <f t="shared" si="33"/>
        <v>0.020 2.000</v>
      </c>
      <c r="U110" t="str">
        <f t="shared" si="34"/>
        <v>0.020</v>
      </c>
      <c r="V110" s="125">
        <v>0.02</v>
      </c>
      <c r="W110" t="str">
        <f t="shared" si="35"/>
        <v>2.000</v>
      </c>
      <c r="X110" s="125">
        <v>2</v>
      </c>
      <c r="Y110" s="134">
        <v>-0.17596380586776797</v>
      </c>
      <c r="Z110" s="1">
        <f t="shared" si="36"/>
        <v>-0.17087040000000001</v>
      </c>
    </row>
    <row r="111" spans="1:26" x14ac:dyDescent="0.2">
      <c r="A111" t="s">
        <v>930</v>
      </c>
      <c r="B111" t="str">
        <f t="shared" si="21"/>
        <v>+0.29852</v>
      </c>
      <c r="C111" s="125">
        <v>0.29852000000000001</v>
      </c>
      <c r="D111" t="str">
        <f t="shared" si="22"/>
        <v>+0.30373   +0.29852</v>
      </c>
      <c r="E111" t="str">
        <f t="shared" si="23"/>
        <v>+0.30373</v>
      </c>
      <c r="F111" s="125">
        <v>0.30373</v>
      </c>
      <c r="G111" s="80">
        <f t="shared" si="24"/>
        <v>5.2099999999999924E-3</v>
      </c>
      <c r="H111" s="68">
        <f t="shared" si="25"/>
        <v>1.7153392815987861E-2</v>
      </c>
      <c r="I111">
        <f t="shared" si="26"/>
        <v>1.715339281598786</v>
      </c>
      <c r="J111" t="str">
        <f t="shared" si="20"/>
        <v>0110 0000 0002 01 05</v>
      </c>
      <c r="K111" t="str">
        <f t="shared" si="37"/>
        <v>0000 0002 01 05</v>
      </c>
      <c r="L111" t="str">
        <f t="shared" si="38"/>
        <v>0000</v>
      </c>
      <c r="M111" s="128">
        <f t="shared" si="39"/>
        <v>0</v>
      </c>
      <c r="N111" t="str">
        <f t="shared" si="27"/>
        <v>0002 01 05</v>
      </c>
      <c r="O111" t="str">
        <f t="shared" si="28"/>
        <v>0002</v>
      </c>
      <c r="P111" s="125">
        <f t="shared" si="29"/>
        <v>2</v>
      </c>
      <c r="Q111" t="str">
        <f t="shared" si="30"/>
        <v>05</v>
      </c>
      <c r="R111" s="125">
        <f t="shared" si="31"/>
        <v>5</v>
      </c>
      <c r="S111" t="str">
        <f t="shared" si="32"/>
        <v>0.020 2.000   0.000000   +0.30373   +0.29852</v>
      </c>
      <c r="T111" t="str">
        <f t="shared" si="33"/>
        <v>0.020 2.000</v>
      </c>
      <c r="U111" t="str">
        <f t="shared" si="34"/>
        <v>0.020</v>
      </c>
      <c r="V111" s="125">
        <v>0.02</v>
      </c>
      <c r="W111" t="str">
        <f t="shared" si="35"/>
        <v>2.000</v>
      </c>
      <c r="X111" s="125">
        <v>2</v>
      </c>
      <c r="Y111" s="134">
        <v>0.30786634314156663</v>
      </c>
      <c r="Z111" s="1">
        <f t="shared" si="36"/>
        <v>0.30980459999999999</v>
      </c>
    </row>
    <row r="112" spans="1:26" x14ac:dyDescent="0.2">
      <c r="A112" t="s">
        <v>931</v>
      </c>
      <c r="B112" t="str">
        <f t="shared" si="21"/>
        <v>+0.06240</v>
      </c>
      <c r="C112" s="125">
        <v>6.2399999999999997E-2</v>
      </c>
      <c r="D112" t="str">
        <f t="shared" si="22"/>
        <v>+0.05965   +0.06240</v>
      </c>
      <c r="E112" t="str">
        <f t="shared" si="23"/>
        <v>+0.05965</v>
      </c>
      <c r="F112" s="125">
        <v>5.9650000000000002E-2</v>
      </c>
      <c r="G112" s="80">
        <f t="shared" si="24"/>
        <v>2.7499999999999955E-3</v>
      </c>
      <c r="H112" s="68">
        <f t="shared" si="25"/>
        <v>4.6102263202011662E-2</v>
      </c>
      <c r="I112">
        <f t="shared" si="26"/>
        <v>4.610226320201166</v>
      </c>
      <c r="J112" t="str">
        <f t="shared" si="20"/>
        <v>0111 0000 0003 01 05</v>
      </c>
      <c r="K112" t="str">
        <f t="shared" si="37"/>
        <v>0000 0003 01 05</v>
      </c>
      <c r="L112" t="str">
        <f t="shared" si="38"/>
        <v>0000</v>
      </c>
      <c r="M112" s="128">
        <f t="shared" si="39"/>
        <v>0</v>
      </c>
      <c r="N112" t="str">
        <f t="shared" si="27"/>
        <v>0003 01 05</v>
      </c>
      <c r="O112" t="str">
        <f t="shared" si="28"/>
        <v>0003</v>
      </c>
      <c r="P112" s="125">
        <f t="shared" si="29"/>
        <v>3</v>
      </c>
      <c r="Q112" t="str">
        <f t="shared" si="30"/>
        <v>05</v>
      </c>
      <c r="R112" s="125">
        <f t="shared" si="31"/>
        <v>5</v>
      </c>
      <c r="S112" t="str">
        <f t="shared" si="32"/>
        <v>0.020 1.000   0.000005   +0.05965   +0.06240</v>
      </c>
      <c r="T112" t="str">
        <f t="shared" si="33"/>
        <v>0.020 1.000</v>
      </c>
      <c r="U112" t="str">
        <f t="shared" si="34"/>
        <v>0.020</v>
      </c>
      <c r="V112" s="125">
        <v>0.02</v>
      </c>
      <c r="W112" t="str">
        <f t="shared" si="35"/>
        <v>1.000</v>
      </c>
      <c r="X112" s="125">
        <v>1</v>
      </c>
      <c r="Y112" s="134">
        <v>5.530305143439318E-2</v>
      </c>
      <c r="Z112" s="1">
        <f t="shared" si="36"/>
        <v>6.0843000000000001E-2</v>
      </c>
    </row>
    <row r="113" spans="1:26" x14ac:dyDescent="0.2">
      <c r="A113" t="s">
        <v>932</v>
      </c>
      <c r="B113" t="str">
        <f t="shared" si="21"/>
        <v>+0.04088</v>
      </c>
      <c r="C113" s="125">
        <v>4.088E-2</v>
      </c>
      <c r="D113" t="str">
        <f t="shared" si="22"/>
        <v>+0.03876   +0.04088</v>
      </c>
      <c r="E113" t="str">
        <f t="shared" si="23"/>
        <v>+0.03876</v>
      </c>
      <c r="F113" s="125">
        <v>3.8760000000000003E-2</v>
      </c>
      <c r="G113" s="80">
        <f t="shared" si="24"/>
        <v>2.1199999999999969E-3</v>
      </c>
      <c r="H113" s="68">
        <f t="shared" si="25"/>
        <v>5.4695562435500431E-2</v>
      </c>
      <c r="I113">
        <f t="shared" si="26"/>
        <v>5.4695562435500431</v>
      </c>
      <c r="J113" t="str">
        <f t="shared" si="20"/>
        <v>0112 0000 0004 01 05</v>
      </c>
      <c r="K113" t="str">
        <f t="shared" si="37"/>
        <v>0000 0004 01 05</v>
      </c>
      <c r="L113" t="str">
        <f t="shared" si="38"/>
        <v>0000</v>
      </c>
      <c r="M113" s="128">
        <f t="shared" si="39"/>
        <v>0</v>
      </c>
      <c r="N113" t="str">
        <f t="shared" si="27"/>
        <v>0004 01 05</v>
      </c>
      <c r="O113" t="str">
        <f t="shared" si="28"/>
        <v>0004</v>
      </c>
      <c r="P113" s="125">
        <f t="shared" si="29"/>
        <v>4</v>
      </c>
      <c r="Q113" t="str">
        <f t="shared" si="30"/>
        <v>05</v>
      </c>
      <c r="R113" s="125">
        <f t="shared" si="31"/>
        <v>5</v>
      </c>
      <c r="S113" t="str">
        <f t="shared" si="32"/>
        <v>0.020 2.000   0.000000   +0.03876   +0.04088</v>
      </c>
      <c r="T113" t="str">
        <f t="shared" si="33"/>
        <v>0.020 2.000</v>
      </c>
      <c r="U113" t="str">
        <f t="shared" si="34"/>
        <v>0.020</v>
      </c>
      <c r="V113" s="125">
        <v>0.02</v>
      </c>
      <c r="W113" t="str">
        <f t="shared" si="35"/>
        <v>2.000</v>
      </c>
      <c r="X113" s="125">
        <v>2</v>
      </c>
      <c r="Y113" s="134">
        <v>4.2121636418329486E-2</v>
      </c>
      <c r="Z113" s="1">
        <f t="shared" si="36"/>
        <v>3.9535200000000006E-2</v>
      </c>
    </row>
    <row r="114" spans="1:26" x14ac:dyDescent="0.2">
      <c r="A114" t="s">
        <v>933</v>
      </c>
      <c r="B114" t="str">
        <f t="shared" si="21"/>
        <v>-0.00883</v>
      </c>
      <c r="C114" s="125">
        <v>-8.8299999999999993E-3</v>
      </c>
      <c r="D114" t="str">
        <f t="shared" si="22"/>
        <v>-0.00595   -0.00883</v>
      </c>
      <c r="E114" t="str">
        <f t="shared" si="23"/>
        <v>-0.00595</v>
      </c>
      <c r="F114" s="125">
        <v>-5.9500000000000004E-3</v>
      </c>
      <c r="G114" s="80">
        <f t="shared" si="24"/>
        <v>2.8799999999999989E-3</v>
      </c>
      <c r="H114" s="68">
        <f t="shared" si="25"/>
        <v>0.48403361344537793</v>
      </c>
      <c r="I114">
        <f t="shared" si="26"/>
        <v>48.403361344537792</v>
      </c>
      <c r="J114" t="str">
        <f t="shared" si="20"/>
        <v>0113 0000 0005 01 05</v>
      </c>
      <c r="K114" t="str">
        <f t="shared" si="37"/>
        <v>0000 0005 01 05</v>
      </c>
      <c r="L114" t="str">
        <f t="shared" si="38"/>
        <v>0000</v>
      </c>
      <c r="M114" s="128">
        <f t="shared" si="39"/>
        <v>0</v>
      </c>
      <c r="N114" t="str">
        <f t="shared" si="27"/>
        <v>0005 01 05</v>
      </c>
      <c r="O114" t="str">
        <f t="shared" si="28"/>
        <v>0005</v>
      </c>
      <c r="P114" s="125">
        <f t="shared" si="29"/>
        <v>5</v>
      </c>
      <c r="Q114" t="str">
        <f t="shared" si="30"/>
        <v>05</v>
      </c>
      <c r="R114" s="125">
        <f t="shared" si="31"/>
        <v>5</v>
      </c>
      <c r="S114" t="str">
        <f t="shared" si="32"/>
        <v>0.020 2.000   0.000000   -0.00595   -0.00883</v>
      </c>
      <c r="T114" t="str">
        <f t="shared" si="33"/>
        <v>0.020 2.000</v>
      </c>
      <c r="U114" t="str">
        <f t="shared" si="34"/>
        <v>0.020</v>
      </c>
      <c r="V114" s="125">
        <v>0.02</v>
      </c>
      <c r="W114" t="str">
        <f t="shared" si="35"/>
        <v>2.000</v>
      </c>
      <c r="X114" s="125">
        <v>2</v>
      </c>
      <c r="Y114" s="134">
        <v>-5.3593412212975047E-3</v>
      </c>
      <c r="Z114" s="1">
        <f t="shared" si="36"/>
        <v>-6.0690000000000006E-3</v>
      </c>
    </row>
    <row r="115" spans="1:26" x14ac:dyDescent="0.2">
      <c r="A115" t="s">
        <v>934</v>
      </c>
      <c r="B115" t="str">
        <f t="shared" si="21"/>
        <v>+0.05382</v>
      </c>
      <c r="C115" s="125">
        <v>5.382E-2</v>
      </c>
      <c r="D115" t="str">
        <f t="shared" si="22"/>
        <v>+0.05243   +0.05382</v>
      </c>
      <c r="E115" t="str">
        <f t="shared" si="23"/>
        <v>+0.05243</v>
      </c>
      <c r="F115" s="125">
        <v>5.2429999999999997E-2</v>
      </c>
      <c r="G115" s="80">
        <f t="shared" si="24"/>
        <v>1.3900000000000023E-3</v>
      </c>
      <c r="H115" s="68">
        <f t="shared" si="25"/>
        <v>2.6511539195117347E-2</v>
      </c>
      <c r="I115">
        <f t="shared" si="26"/>
        <v>2.6511539195117346</v>
      </c>
      <c r="J115" t="str">
        <f t="shared" si="20"/>
        <v>0114 0000 0006 01 05</v>
      </c>
      <c r="K115" t="str">
        <f t="shared" si="37"/>
        <v>0000 0006 01 05</v>
      </c>
      <c r="L115" t="str">
        <f t="shared" si="38"/>
        <v>0000</v>
      </c>
      <c r="M115" s="128">
        <f t="shared" si="39"/>
        <v>0</v>
      </c>
      <c r="N115" t="str">
        <f t="shared" si="27"/>
        <v>0006 01 05</v>
      </c>
      <c r="O115" t="str">
        <f t="shared" si="28"/>
        <v>0006</v>
      </c>
      <c r="P115" s="125">
        <f t="shared" si="29"/>
        <v>6</v>
      </c>
      <c r="Q115" t="str">
        <f t="shared" si="30"/>
        <v>05</v>
      </c>
      <c r="R115" s="125">
        <f t="shared" si="31"/>
        <v>5</v>
      </c>
      <c r="S115" t="str">
        <f t="shared" si="32"/>
        <v>0.020 1.000   0.000004   +0.05243   +0.05382</v>
      </c>
      <c r="T115" t="str">
        <f t="shared" si="33"/>
        <v>0.020 1.000</v>
      </c>
      <c r="U115" t="str">
        <f t="shared" si="34"/>
        <v>0.020</v>
      </c>
      <c r="V115" s="125">
        <v>0.02</v>
      </c>
      <c r="W115" t="str">
        <f t="shared" si="35"/>
        <v>1.000</v>
      </c>
      <c r="X115" s="125">
        <v>1</v>
      </c>
      <c r="Y115" s="134">
        <v>5.3450861270087038E-2</v>
      </c>
      <c r="Z115" s="1">
        <f t="shared" si="36"/>
        <v>5.3478600000000001E-2</v>
      </c>
    </row>
    <row r="116" spans="1:26" x14ac:dyDescent="0.2">
      <c r="A116" t="s">
        <v>935</v>
      </c>
      <c r="B116" t="str">
        <f t="shared" si="21"/>
        <v>+0.00345</v>
      </c>
      <c r="C116" s="125">
        <v>3.4499999999999999E-3</v>
      </c>
      <c r="D116" t="str">
        <f t="shared" si="22"/>
        <v>+0.00763   +0.00345</v>
      </c>
      <c r="E116" t="str">
        <f t="shared" si="23"/>
        <v>+0.00763</v>
      </c>
      <c r="F116" s="125">
        <v>7.6299999999999996E-3</v>
      </c>
      <c r="G116" s="80">
        <f t="shared" si="24"/>
        <v>4.1799999999999997E-3</v>
      </c>
      <c r="H116" s="68">
        <f t="shared" si="25"/>
        <v>0.54783748361730011</v>
      </c>
      <c r="I116">
        <f t="shared" si="26"/>
        <v>54.783748361730012</v>
      </c>
      <c r="J116" t="str">
        <f t="shared" si="20"/>
        <v>0115 0000 0007 01 05</v>
      </c>
      <c r="K116" t="str">
        <f t="shared" si="37"/>
        <v>0000 0007 01 05</v>
      </c>
      <c r="L116" t="str">
        <f t="shared" si="38"/>
        <v>0000</v>
      </c>
      <c r="M116" s="128">
        <f t="shared" si="39"/>
        <v>0</v>
      </c>
      <c r="N116" t="str">
        <f t="shared" si="27"/>
        <v>0007 01 05</v>
      </c>
      <c r="O116" t="str">
        <f t="shared" si="28"/>
        <v>0007</v>
      </c>
      <c r="P116" s="125">
        <f t="shared" si="29"/>
        <v>7</v>
      </c>
      <c r="Q116" t="str">
        <f t="shared" si="30"/>
        <v>05</v>
      </c>
      <c r="R116" s="125">
        <f t="shared" si="31"/>
        <v>5</v>
      </c>
      <c r="S116" t="str">
        <f t="shared" si="32"/>
        <v>0.020 2.000   0.000000   +0.00763   +0.00345</v>
      </c>
      <c r="T116" t="str">
        <f t="shared" si="33"/>
        <v>0.020 2.000</v>
      </c>
      <c r="U116" t="str">
        <f t="shared" si="34"/>
        <v>0.020</v>
      </c>
      <c r="V116" s="125">
        <v>0.02</v>
      </c>
      <c r="W116" t="str">
        <f t="shared" si="35"/>
        <v>2.000</v>
      </c>
      <c r="X116" s="125">
        <v>2</v>
      </c>
      <c r="Y116" s="134">
        <v>8.2648701494033878E-3</v>
      </c>
      <c r="Z116" s="1">
        <f t="shared" si="36"/>
        <v>7.7825999999999998E-3</v>
      </c>
    </row>
    <row r="117" spans="1:26" x14ac:dyDescent="0.2">
      <c r="A117" t="s">
        <v>936</v>
      </c>
      <c r="B117" t="str">
        <f t="shared" si="21"/>
        <v>+0.16308</v>
      </c>
      <c r="C117" s="125">
        <v>0.16308</v>
      </c>
      <c r="D117" t="str">
        <f t="shared" si="22"/>
        <v>+0.17326   +0.16308</v>
      </c>
      <c r="E117" t="str">
        <f t="shared" si="23"/>
        <v>+0.17326</v>
      </c>
      <c r="F117" s="125">
        <v>0.17326</v>
      </c>
      <c r="G117" s="80">
        <f t="shared" si="24"/>
        <v>1.0179999999999995E-2</v>
      </c>
      <c r="H117" s="68">
        <f t="shared" si="25"/>
        <v>5.8755627380814933E-2</v>
      </c>
      <c r="I117">
        <f t="shared" si="26"/>
        <v>5.8755627380814932</v>
      </c>
      <c r="J117" t="str">
        <f t="shared" si="20"/>
        <v>0116 0000 0008 01 05</v>
      </c>
      <c r="K117" t="str">
        <f t="shared" si="37"/>
        <v>0000 0008 01 05</v>
      </c>
      <c r="L117" t="str">
        <f t="shared" si="38"/>
        <v>0000</v>
      </c>
      <c r="M117" s="128">
        <f t="shared" si="39"/>
        <v>0</v>
      </c>
      <c r="N117" t="str">
        <f t="shared" si="27"/>
        <v>0008 01 05</v>
      </c>
      <c r="O117" t="str">
        <f t="shared" si="28"/>
        <v>0008</v>
      </c>
      <c r="P117" s="125">
        <f t="shared" si="29"/>
        <v>8</v>
      </c>
      <c r="Q117" t="str">
        <f t="shared" si="30"/>
        <v>05</v>
      </c>
      <c r="R117" s="125">
        <f t="shared" si="31"/>
        <v>5</v>
      </c>
      <c r="S117" t="str">
        <f t="shared" si="32"/>
        <v>0.020 2.000   0.000000   +0.17326   +0.16308</v>
      </c>
      <c r="T117" t="str">
        <f t="shared" si="33"/>
        <v>0.020 2.000</v>
      </c>
      <c r="U117" t="str">
        <f t="shared" si="34"/>
        <v>0.020</v>
      </c>
      <c r="V117" s="125">
        <v>0.02</v>
      </c>
      <c r="W117" t="str">
        <f t="shared" si="35"/>
        <v>2.000</v>
      </c>
      <c r="X117" s="125">
        <v>2</v>
      </c>
      <c r="Y117" s="134">
        <v>0.1847304418125984</v>
      </c>
      <c r="Z117" s="1">
        <f t="shared" si="36"/>
        <v>0.1767252</v>
      </c>
    </row>
    <row r="118" spans="1:26" x14ac:dyDescent="0.2">
      <c r="A118" t="s">
        <v>937</v>
      </c>
      <c r="B118" t="str">
        <f t="shared" si="21"/>
        <v>-0.17388</v>
      </c>
      <c r="C118" s="125">
        <v>-0.17388000000000001</v>
      </c>
      <c r="D118" t="str">
        <f t="shared" si="22"/>
        <v>-0.17115   -0.17388</v>
      </c>
      <c r="E118" t="str">
        <f t="shared" si="23"/>
        <v>-0.17115</v>
      </c>
      <c r="F118" s="125">
        <v>-0.17115</v>
      </c>
      <c r="G118" s="80">
        <f t="shared" si="24"/>
        <v>2.7300000000000102E-3</v>
      </c>
      <c r="H118" s="68">
        <f t="shared" si="25"/>
        <v>1.5950920245398834E-2</v>
      </c>
      <c r="I118">
        <f t="shared" si="26"/>
        <v>1.5950920245398834</v>
      </c>
      <c r="J118" t="str">
        <f t="shared" si="20"/>
        <v>0117 0000 0009 01 05</v>
      </c>
      <c r="K118" t="str">
        <f t="shared" si="37"/>
        <v>0000 0009 01 05</v>
      </c>
      <c r="L118" t="str">
        <f t="shared" si="38"/>
        <v>0000</v>
      </c>
      <c r="M118" s="128">
        <f t="shared" si="39"/>
        <v>0</v>
      </c>
      <c r="N118" t="str">
        <f t="shared" si="27"/>
        <v>0009 01 05</v>
      </c>
      <c r="O118" t="str">
        <f t="shared" si="28"/>
        <v>0009</v>
      </c>
      <c r="P118" s="125">
        <f t="shared" si="29"/>
        <v>9</v>
      </c>
      <c r="Q118" t="str">
        <f t="shared" si="30"/>
        <v>05</v>
      </c>
      <c r="R118" s="125">
        <f t="shared" si="31"/>
        <v>5</v>
      </c>
      <c r="S118" t="str">
        <f t="shared" si="32"/>
        <v>0.020 1.000   0.000004   -0.17115   -0.17388</v>
      </c>
      <c r="T118" t="str">
        <f t="shared" si="33"/>
        <v>0.020 1.000</v>
      </c>
      <c r="U118" t="str">
        <f t="shared" si="34"/>
        <v>0.020</v>
      </c>
      <c r="V118" s="125">
        <v>0.02</v>
      </c>
      <c r="W118" t="str">
        <f t="shared" si="35"/>
        <v>1.000</v>
      </c>
      <c r="X118" s="125">
        <v>1</v>
      </c>
      <c r="Y118" s="134">
        <v>-0.17654522618215091</v>
      </c>
      <c r="Z118" s="1">
        <f t="shared" si="36"/>
        <v>-0.17457300000000001</v>
      </c>
    </row>
    <row r="119" spans="1:26" x14ac:dyDescent="0.2">
      <c r="A119" t="s">
        <v>938</v>
      </c>
      <c r="B119" t="str">
        <f t="shared" si="21"/>
        <v>-0.06127</v>
      </c>
      <c r="C119" s="125">
        <v>-6.1269999999999998E-2</v>
      </c>
      <c r="D119" t="str">
        <f t="shared" si="22"/>
        <v>-0.05872   -0.06127</v>
      </c>
      <c r="E119" t="str">
        <f t="shared" si="23"/>
        <v>-0.05872</v>
      </c>
      <c r="F119" s="125">
        <v>-5.8720000000000001E-2</v>
      </c>
      <c r="G119" s="80">
        <f t="shared" si="24"/>
        <v>2.5499999999999967E-3</v>
      </c>
      <c r="H119" s="68">
        <f t="shared" si="25"/>
        <v>4.3426430517711112E-2</v>
      </c>
      <c r="I119">
        <f t="shared" si="26"/>
        <v>4.3426430517711108</v>
      </c>
      <c r="J119" t="str">
        <f t="shared" si="20"/>
        <v>0118 0000 0010 01 05</v>
      </c>
      <c r="K119" t="str">
        <f t="shared" si="37"/>
        <v>0000 0010 01 05</v>
      </c>
      <c r="L119" t="str">
        <f t="shared" si="38"/>
        <v>0000</v>
      </c>
      <c r="M119" s="128">
        <f t="shared" si="39"/>
        <v>0</v>
      </c>
      <c r="N119" t="str">
        <f t="shared" si="27"/>
        <v>0010 01 05</v>
      </c>
      <c r="O119" t="str">
        <f t="shared" si="28"/>
        <v>0010</v>
      </c>
      <c r="P119" s="125">
        <f t="shared" si="29"/>
        <v>10</v>
      </c>
      <c r="Q119" t="str">
        <f t="shared" si="30"/>
        <v>05</v>
      </c>
      <c r="R119" s="125">
        <f t="shared" si="31"/>
        <v>5</v>
      </c>
      <c r="S119" t="str">
        <f t="shared" si="32"/>
        <v>0.020 1.000   0.000005   -0.05872   -0.06127</v>
      </c>
      <c r="T119" t="str">
        <f t="shared" si="33"/>
        <v>0.020 1.000</v>
      </c>
      <c r="U119" t="str">
        <f t="shared" si="34"/>
        <v>0.020</v>
      </c>
      <c r="V119" s="125">
        <v>0.02</v>
      </c>
      <c r="W119" t="str">
        <f t="shared" si="35"/>
        <v>1.000</v>
      </c>
      <c r="X119" s="125">
        <v>1</v>
      </c>
      <c r="Y119" s="134">
        <v>-6.0318488441941667E-2</v>
      </c>
      <c r="Z119" s="1">
        <f t="shared" si="36"/>
        <v>-5.98944E-2</v>
      </c>
    </row>
    <row r="120" spans="1:26" x14ac:dyDescent="0.2">
      <c r="A120" t="s">
        <v>939</v>
      </c>
      <c r="B120" t="str">
        <f t="shared" si="21"/>
        <v>-0.01617</v>
      </c>
      <c r="C120" s="125">
        <v>-1.617E-2</v>
      </c>
      <c r="D120" t="str">
        <f t="shared" si="22"/>
        <v>-0.01734   -0.01617</v>
      </c>
      <c r="E120" t="str">
        <f t="shared" si="23"/>
        <v>-0.01734</v>
      </c>
      <c r="F120" s="125">
        <v>-1.7340000000000001E-2</v>
      </c>
      <c r="G120" s="80">
        <f t="shared" si="24"/>
        <v>1.1700000000000009E-3</v>
      </c>
      <c r="H120" s="68">
        <f t="shared" si="25"/>
        <v>6.7474048442906623E-2</v>
      </c>
      <c r="I120">
        <f t="shared" si="26"/>
        <v>6.7474048442906627</v>
      </c>
      <c r="J120" t="str">
        <f t="shared" si="20"/>
        <v>0119 0000 0011 01 05</v>
      </c>
      <c r="K120" t="str">
        <f t="shared" si="37"/>
        <v>0000 0011 01 05</v>
      </c>
      <c r="L120" t="str">
        <f t="shared" si="38"/>
        <v>0000</v>
      </c>
      <c r="M120" s="128">
        <f t="shared" si="39"/>
        <v>0</v>
      </c>
      <c r="N120" t="str">
        <f t="shared" si="27"/>
        <v>0011 01 05</v>
      </c>
      <c r="O120" t="str">
        <f t="shared" si="28"/>
        <v>0011</v>
      </c>
      <c r="P120" s="125">
        <f t="shared" si="29"/>
        <v>11</v>
      </c>
      <c r="Q120" t="str">
        <f t="shared" si="30"/>
        <v>05</v>
      </c>
      <c r="R120" s="125">
        <f t="shared" si="31"/>
        <v>5</v>
      </c>
      <c r="S120" t="str">
        <f t="shared" si="32"/>
        <v>0.020 2.000   0.000000   -0.01734   -0.01617</v>
      </c>
      <c r="T120" t="str">
        <f t="shared" si="33"/>
        <v>0.020 2.000</v>
      </c>
      <c r="U120" t="str">
        <f t="shared" si="34"/>
        <v>0.020</v>
      </c>
      <c r="V120" s="125">
        <v>0.02</v>
      </c>
      <c r="W120" t="str">
        <f t="shared" si="35"/>
        <v>2.000</v>
      </c>
      <c r="X120" s="125">
        <v>2</v>
      </c>
      <c r="Y120" s="134">
        <v>-1.8417589491627397E-2</v>
      </c>
      <c r="Z120" s="1">
        <f t="shared" si="36"/>
        <v>-1.7686800000000003E-2</v>
      </c>
    </row>
    <row r="121" spans="1:26" x14ac:dyDescent="0.2">
      <c r="A121" t="s">
        <v>940</v>
      </c>
      <c r="B121" t="str">
        <f t="shared" si="21"/>
        <v>-0.01513</v>
      </c>
      <c r="C121" s="125">
        <v>-1.5129999999999999E-2</v>
      </c>
      <c r="D121" t="str">
        <f t="shared" si="22"/>
        <v>-0.01597   -0.01513</v>
      </c>
      <c r="E121" t="str">
        <f t="shared" si="23"/>
        <v>-0.01597</v>
      </c>
      <c r="F121" s="125">
        <v>-1.5970000000000002E-2</v>
      </c>
      <c r="G121" s="80">
        <f t="shared" si="24"/>
        <v>8.400000000000022E-4</v>
      </c>
      <c r="H121" s="68">
        <f t="shared" si="25"/>
        <v>5.2598622417032066E-2</v>
      </c>
      <c r="I121">
        <f t="shared" si="26"/>
        <v>5.2598622417032068</v>
      </c>
      <c r="J121" t="str">
        <f t="shared" si="20"/>
        <v>0120 0000 0012 01 05</v>
      </c>
      <c r="K121" t="str">
        <f t="shared" si="37"/>
        <v>0000 0012 01 05</v>
      </c>
      <c r="L121" t="str">
        <f t="shared" si="38"/>
        <v>0000</v>
      </c>
      <c r="M121" s="128">
        <f t="shared" si="39"/>
        <v>0</v>
      </c>
      <c r="N121" t="str">
        <f t="shared" si="27"/>
        <v>0012 01 05</v>
      </c>
      <c r="O121" t="str">
        <f t="shared" si="28"/>
        <v>0012</v>
      </c>
      <c r="P121" s="125">
        <f t="shared" si="29"/>
        <v>12</v>
      </c>
      <c r="Q121" t="str">
        <f t="shared" si="30"/>
        <v>05</v>
      </c>
      <c r="R121" s="125">
        <f t="shared" si="31"/>
        <v>5</v>
      </c>
      <c r="S121" t="str">
        <f t="shared" si="32"/>
        <v>0.020 2.000   0.000000   -0.01597   -0.01513</v>
      </c>
      <c r="T121" t="str">
        <f t="shared" si="33"/>
        <v>0.020 2.000</v>
      </c>
      <c r="U121" t="str">
        <f t="shared" si="34"/>
        <v>0.020</v>
      </c>
      <c r="V121" s="125">
        <v>0.02</v>
      </c>
      <c r="W121" t="str">
        <f t="shared" si="35"/>
        <v>2.000</v>
      </c>
      <c r="X121" s="125">
        <v>2</v>
      </c>
      <c r="Y121" s="134">
        <v>-1.7259810488318462E-2</v>
      </c>
      <c r="Z121" s="1">
        <f t="shared" si="36"/>
        <v>-1.6289400000000002E-2</v>
      </c>
    </row>
    <row r="122" spans="1:26" x14ac:dyDescent="0.2">
      <c r="A122" t="s">
        <v>941</v>
      </c>
      <c r="B122" t="str">
        <f t="shared" si="21"/>
        <v>-0.06259</v>
      </c>
      <c r="C122" s="125">
        <v>-6.2590000000000007E-2</v>
      </c>
      <c r="D122" t="str">
        <f t="shared" si="22"/>
        <v>-0.06255   -0.06259</v>
      </c>
      <c r="E122" t="str">
        <f t="shared" si="23"/>
        <v>-0.06255</v>
      </c>
      <c r="F122" s="125">
        <v>-6.2549999999999994E-2</v>
      </c>
      <c r="G122" s="80">
        <f t="shared" si="24"/>
        <v>4.0000000000012248E-5</v>
      </c>
      <c r="H122" s="68">
        <f t="shared" si="25"/>
        <v>6.3948840927277779E-4</v>
      </c>
      <c r="I122">
        <f t="shared" si="26"/>
        <v>6.3948840927277775E-2</v>
      </c>
      <c r="J122" t="str">
        <f t="shared" si="20"/>
        <v>0121 0000 0013 01 05</v>
      </c>
      <c r="K122" t="str">
        <f t="shared" si="37"/>
        <v>0000 0013 01 05</v>
      </c>
      <c r="L122" t="str">
        <f t="shared" si="38"/>
        <v>0000</v>
      </c>
      <c r="M122" s="128">
        <f t="shared" si="39"/>
        <v>0</v>
      </c>
      <c r="N122" t="str">
        <f t="shared" si="27"/>
        <v>0013 01 05</v>
      </c>
      <c r="O122" t="str">
        <f t="shared" si="28"/>
        <v>0013</v>
      </c>
      <c r="P122" s="125">
        <f t="shared" si="29"/>
        <v>13</v>
      </c>
      <c r="Q122" t="str">
        <f t="shared" si="30"/>
        <v>05</v>
      </c>
      <c r="R122" s="125">
        <f t="shared" si="31"/>
        <v>5</v>
      </c>
      <c r="S122" t="str">
        <f t="shared" si="32"/>
        <v>0.020 1.000   0.000005   -0.06255   -0.06259</v>
      </c>
      <c r="T122" t="str">
        <f t="shared" si="33"/>
        <v>0.020 1.000</v>
      </c>
      <c r="U122" t="str">
        <f t="shared" si="34"/>
        <v>0.020</v>
      </c>
      <c r="V122" s="125">
        <v>0.02</v>
      </c>
      <c r="W122" t="str">
        <f t="shared" si="35"/>
        <v>1.000</v>
      </c>
      <c r="X122" s="125">
        <v>1</v>
      </c>
      <c r="Y122" s="134">
        <v>-5.8192383705008677E-2</v>
      </c>
      <c r="Z122" s="1">
        <f t="shared" si="36"/>
        <v>-6.3800999999999997E-2</v>
      </c>
    </row>
    <row r="123" spans="1:26" x14ac:dyDescent="0.2">
      <c r="A123" t="s">
        <v>942</v>
      </c>
      <c r="B123" t="str">
        <f t="shared" si="21"/>
        <v>-0.05083</v>
      </c>
      <c r="C123" s="125">
        <v>-5.083E-2</v>
      </c>
      <c r="D123" t="str">
        <f t="shared" si="22"/>
        <v>-0.04703   -0.05083</v>
      </c>
      <c r="E123" t="str">
        <f t="shared" si="23"/>
        <v>-0.04703</v>
      </c>
      <c r="F123" s="125">
        <v>-4.7030000000000002E-2</v>
      </c>
      <c r="G123" s="80">
        <f t="shared" si="24"/>
        <v>3.7999999999999978E-3</v>
      </c>
      <c r="H123" s="68">
        <f t="shared" si="25"/>
        <v>8.0799489687433501E-2</v>
      </c>
      <c r="I123">
        <f t="shared" si="26"/>
        <v>8.0799489687433503</v>
      </c>
      <c r="J123" t="str">
        <f t="shared" si="20"/>
        <v>0122 0000 0014 01 05</v>
      </c>
      <c r="K123" t="str">
        <f t="shared" si="37"/>
        <v>0000 0014 01 05</v>
      </c>
      <c r="L123" t="str">
        <f t="shared" si="38"/>
        <v>0000</v>
      </c>
      <c r="M123" s="128">
        <f t="shared" si="39"/>
        <v>0</v>
      </c>
      <c r="N123" t="str">
        <f t="shared" si="27"/>
        <v>0014 01 05</v>
      </c>
      <c r="O123" t="str">
        <f t="shared" si="28"/>
        <v>0014</v>
      </c>
      <c r="P123" s="125">
        <f t="shared" si="29"/>
        <v>14</v>
      </c>
      <c r="Q123" t="str">
        <f t="shared" si="30"/>
        <v>05</v>
      </c>
      <c r="R123" s="125">
        <f t="shared" si="31"/>
        <v>5</v>
      </c>
      <c r="S123" t="str">
        <f t="shared" si="32"/>
        <v>0.020 2.000   0.000000   -0.04703   -0.05083</v>
      </c>
      <c r="T123" t="str">
        <f t="shared" si="33"/>
        <v>0.020 2.000</v>
      </c>
      <c r="U123" t="str">
        <f t="shared" si="34"/>
        <v>0.020</v>
      </c>
      <c r="V123" s="125">
        <v>0.02</v>
      </c>
      <c r="W123" t="str">
        <f t="shared" si="35"/>
        <v>2.000</v>
      </c>
      <c r="X123" s="125">
        <v>2</v>
      </c>
      <c r="Y123" s="134">
        <v>-4.8705948934149791E-2</v>
      </c>
      <c r="Z123" s="1">
        <f t="shared" si="36"/>
        <v>-4.7970600000000002E-2</v>
      </c>
    </row>
    <row r="124" spans="1:26" x14ac:dyDescent="0.2">
      <c r="E124" t="str">
        <f t="shared" si="23"/>
        <v/>
      </c>
      <c r="H124" s="124" t="s">
        <v>114</v>
      </c>
      <c r="I124">
        <f>AVERAGE(I2:I123)</f>
        <v>8.6545565149029233</v>
      </c>
    </row>
    <row r="125" spans="1:26" x14ac:dyDescent="0.2">
      <c r="A125" t="s">
        <v>415</v>
      </c>
      <c r="H125" s="124"/>
    </row>
    <row r="126" spans="1:26" x14ac:dyDescent="0.2">
      <c r="A126" t="s">
        <v>718</v>
      </c>
      <c r="B126" t="str">
        <f t="shared" si="21"/>
        <v>+1.56277</v>
      </c>
      <c r="C126" s="125">
        <v>1.56277</v>
      </c>
      <c r="D126" t="str">
        <f t="shared" si="22"/>
        <v>+1.56805   +1.56277</v>
      </c>
      <c r="E126" t="str">
        <f t="shared" si="23"/>
        <v>+1.56805</v>
      </c>
      <c r="F126" s="125">
        <v>1.5680499999999999</v>
      </c>
      <c r="G126" s="80">
        <f t="shared" si="24"/>
        <v>5.2799999999999514E-3</v>
      </c>
      <c r="H126" s="68">
        <f t="shared" si="25"/>
        <v>3.3672395650648588E-3</v>
      </c>
      <c r="I126">
        <f t="shared" si="26"/>
        <v>0.3367239565064859</v>
      </c>
    </row>
    <row r="127" spans="1:26" x14ac:dyDescent="0.2">
      <c r="A127" t="s">
        <v>345</v>
      </c>
      <c r="B127" t="str">
        <f t="shared" si="21"/>
        <v>-1.54782</v>
      </c>
      <c r="C127" s="125">
        <v>-1.54782</v>
      </c>
      <c r="D127" t="str">
        <f t="shared" si="22"/>
        <v>-1.52511   -1.54782</v>
      </c>
      <c r="E127" t="str">
        <f t="shared" si="23"/>
        <v>-1.52511</v>
      </c>
      <c r="F127" s="125">
        <v>-1.52511</v>
      </c>
      <c r="G127" s="80">
        <f t="shared" si="24"/>
        <v>2.2710000000000008E-2</v>
      </c>
      <c r="H127" s="68">
        <f t="shared" si="25"/>
        <v>1.4890729193304095E-2</v>
      </c>
      <c r="I127">
        <f t="shared" si="26"/>
        <v>1.4890729193304095</v>
      </c>
    </row>
    <row r="128" spans="1:26" x14ac:dyDescent="0.2">
      <c r="A128" t="s">
        <v>819</v>
      </c>
      <c r="B128" t="str">
        <f t="shared" si="21"/>
        <v>+0.74333</v>
      </c>
      <c r="C128" s="125">
        <v>0.74333000000000005</v>
      </c>
      <c r="D128" t="str">
        <f t="shared" si="22"/>
        <v>+0.75460   +0.74333</v>
      </c>
      <c r="E128" t="str">
        <f t="shared" si="23"/>
        <v>+0.75460</v>
      </c>
      <c r="F128" s="125">
        <v>0.75460000000000005</v>
      </c>
      <c r="G128" s="80">
        <f t="shared" si="24"/>
        <v>1.1270000000000002E-2</v>
      </c>
      <c r="H128" s="68">
        <f t="shared" si="25"/>
        <v>1.4935064935064937E-2</v>
      </c>
      <c r="I128">
        <f t="shared" si="26"/>
        <v>1.4935064935064937</v>
      </c>
    </row>
    <row r="129" spans="1:9" x14ac:dyDescent="0.2">
      <c r="A129" t="s">
        <v>346</v>
      </c>
      <c r="B129" t="str">
        <f t="shared" si="21"/>
        <v>-0.72463</v>
      </c>
      <c r="C129" s="125">
        <v>-0.72463</v>
      </c>
      <c r="D129" t="str">
        <f t="shared" si="22"/>
        <v>-0.72702   -0.72463</v>
      </c>
      <c r="E129" t="str">
        <f t="shared" si="23"/>
        <v>-0.72702</v>
      </c>
      <c r="F129" s="125">
        <v>-0.72702</v>
      </c>
      <c r="G129" s="80">
        <f t="shared" si="24"/>
        <v>2.3900000000000032E-3</v>
      </c>
      <c r="H129" s="68">
        <f t="shared" si="25"/>
        <v>3.2873923688481791E-3</v>
      </c>
      <c r="I129">
        <f t="shared" si="26"/>
        <v>0.32873923688481793</v>
      </c>
    </row>
    <row r="130" spans="1:9" x14ac:dyDescent="0.2">
      <c r="A130" t="s">
        <v>821</v>
      </c>
      <c r="B130" t="str">
        <f t="shared" si="21"/>
        <v>+0.73388</v>
      </c>
      <c r="C130" s="125">
        <v>0.73387999999999998</v>
      </c>
      <c r="D130" t="str">
        <f t="shared" si="22"/>
        <v>+0.73305   +0.73388</v>
      </c>
      <c r="E130" t="str">
        <f t="shared" si="23"/>
        <v>+0.73305</v>
      </c>
      <c r="F130" s="125">
        <v>0.73304999999999998</v>
      </c>
      <c r="G130" s="80">
        <f t="shared" si="24"/>
        <v>8.2999999999999741E-4</v>
      </c>
      <c r="H130" s="68">
        <f t="shared" si="25"/>
        <v>1.1322556442261748E-3</v>
      </c>
      <c r="I130">
        <f t="shared" si="26"/>
        <v>0.11322556442261748</v>
      </c>
    </row>
    <row r="131" spans="1:9" x14ac:dyDescent="0.2">
      <c r="A131" t="s">
        <v>347</v>
      </c>
      <c r="B131" t="str">
        <f t="shared" si="21"/>
        <v>-0.70001</v>
      </c>
      <c r="C131" s="125">
        <v>-0.70001000000000002</v>
      </c>
      <c r="D131" t="str">
        <f t="shared" si="22"/>
        <v>-0.70978   -0.70001</v>
      </c>
      <c r="E131" t="str">
        <f t="shared" si="23"/>
        <v>-0.70978</v>
      </c>
      <c r="F131" s="125">
        <v>-0.70977999999999997</v>
      </c>
      <c r="G131" s="80">
        <f t="shared" si="24"/>
        <v>9.7699999999999454E-3</v>
      </c>
      <c r="H131" s="68">
        <f t="shared" si="25"/>
        <v>1.3764828538420279E-2</v>
      </c>
      <c r="I131">
        <f t="shared" si="26"/>
        <v>1.376482853842028</v>
      </c>
    </row>
    <row r="132" spans="1:9" x14ac:dyDescent="0.2">
      <c r="A132" t="s">
        <v>348</v>
      </c>
      <c r="B132" t="str">
        <f t="shared" ref="B132:B195" si="40">RIGHT(A132,8)</f>
        <v>+0.56944</v>
      </c>
      <c r="C132" s="125">
        <v>0.56943999999999995</v>
      </c>
      <c r="D132" t="str">
        <f t="shared" ref="D132:D195" si="41">RIGHT(A132,19)</f>
        <v>+0.56087   +0.56944</v>
      </c>
      <c r="E132" t="str">
        <f t="shared" ref="E132:E195" si="42">LEFT(D132,8)</f>
        <v>+0.56087</v>
      </c>
      <c r="F132" s="125">
        <v>0.56086999999999998</v>
      </c>
      <c r="G132" s="80">
        <f t="shared" ref="G132:G195" si="43">ABS(F132-C132)</f>
        <v>8.5699999999999665E-3</v>
      </c>
      <c r="H132" s="68">
        <f t="shared" ref="H132:H195" si="44">ABS(G132)/ABS(F132)</f>
        <v>1.5279833116408377E-2</v>
      </c>
      <c r="I132">
        <f t="shared" ref="I132:I195" si="45">H132*100</f>
        <v>1.5279833116408377</v>
      </c>
    </row>
    <row r="133" spans="1:9" x14ac:dyDescent="0.2">
      <c r="A133" t="s">
        <v>349</v>
      </c>
      <c r="B133" t="str">
        <f t="shared" si="40"/>
        <v>-0.54440</v>
      </c>
      <c r="C133" s="125">
        <v>-0.5444</v>
      </c>
      <c r="D133" t="str">
        <f t="shared" si="41"/>
        <v>-0.54413   -0.54440</v>
      </c>
      <c r="E133" t="str">
        <f t="shared" si="42"/>
        <v>-0.54413</v>
      </c>
      <c r="F133" s="125">
        <v>-0.54413</v>
      </c>
      <c r="G133" s="80">
        <f t="shared" si="43"/>
        <v>2.6999999999999247E-4</v>
      </c>
      <c r="H133" s="68">
        <f t="shared" si="44"/>
        <v>4.9620495102271965E-4</v>
      </c>
      <c r="I133">
        <f t="shared" si="45"/>
        <v>4.9620495102271962E-2</v>
      </c>
    </row>
    <row r="134" spans="1:9" x14ac:dyDescent="0.2">
      <c r="A134" t="s">
        <v>350</v>
      </c>
      <c r="B134" t="str">
        <f t="shared" si="40"/>
        <v>+0.41639</v>
      </c>
      <c r="C134" s="125">
        <v>0.41638999999999998</v>
      </c>
      <c r="D134" t="str">
        <f t="shared" si="41"/>
        <v>+0.41435   +0.41639</v>
      </c>
      <c r="E134" t="str">
        <f t="shared" si="42"/>
        <v>+0.41435</v>
      </c>
      <c r="F134" s="125">
        <v>0.41435</v>
      </c>
      <c r="G134" s="80">
        <f t="shared" si="43"/>
        <v>2.0399999999999863E-3</v>
      </c>
      <c r="H134" s="68">
        <f t="shared" si="44"/>
        <v>4.9233739592131924E-3</v>
      </c>
      <c r="I134">
        <f t="shared" si="45"/>
        <v>0.49233739592131925</v>
      </c>
    </row>
    <row r="135" spans="1:9" x14ac:dyDescent="0.2">
      <c r="A135" t="s">
        <v>830</v>
      </c>
      <c r="B135" t="str">
        <f t="shared" si="40"/>
        <v>-0.40007</v>
      </c>
      <c r="C135" s="125">
        <v>-0.40006999999999998</v>
      </c>
      <c r="D135" t="str">
        <f t="shared" si="41"/>
        <v>-0.40536   -0.40007</v>
      </c>
      <c r="E135" t="str">
        <f t="shared" si="42"/>
        <v>-0.40536</v>
      </c>
      <c r="F135" s="125">
        <v>-0.40536</v>
      </c>
      <c r="G135" s="80">
        <f t="shared" si="43"/>
        <v>5.2900000000000169E-3</v>
      </c>
      <c r="H135" s="68">
        <f t="shared" si="44"/>
        <v>1.3050128281034185E-2</v>
      </c>
      <c r="I135">
        <f t="shared" si="45"/>
        <v>1.3050128281034186</v>
      </c>
    </row>
    <row r="136" spans="1:9" x14ac:dyDescent="0.2">
      <c r="A136" t="s">
        <v>351</v>
      </c>
      <c r="B136" t="str">
        <f t="shared" si="40"/>
        <v>-0.23522</v>
      </c>
      <c r="C136" s="125">
        <v>-0.23522000000000001</v>
      </c>
      <c r="D136" t="str">
        <f t="shared" si="41"/>
        <v>-0.23428   -0.23522</v>
      </c>
      <c r="E136" t="str">
        <f t="shared" si="42"/>
        <v>-0.23428</v>
      </c>
      <c r="F136" s="125">
        <v>-0.23427999999999999</v>
      </c>
      <c r="G136" s="80">
        <f t="shared" si="43"/>
        <v>9.4000000000002415E-4</v>
      </c>
      <c r="H136" s="68">
        <f t="shared" si="44"/>
        <v>4.0122929827557802E-3</v>
      </c>
      <c r="I136">
        <f t="shared" si="45"/>
        <v>0.40122929827557802</v>
      </c>
    </row>
    <row r="137" spans="1:9" x14ac:dyDescent="0.2">
      <c r="A137" t="s">
        <v>352</v>
      </c>
      <c r="B137" t="str">
        <f t="shared" si="40"/>
        <v>+0.24172</v>
      </c>
      <c r="C137" s="125">
        <v>0.24171999999999999</v>
      </c>
      <c r="D137" t="str">
        <f t="shared" si="41"/>
        <v>+0.23805   +0.24172</v>
      </c>
      <c r="E137" t="str">
        <f t="shared" si="42"/>
        <v>+0.23805</v>
      </c>
      <c r="F137" s="125">
        <v>0.23805000000000001</v>
      </c>
      <c r="G137" s="80">
        <f t="shared" si="43"/>
        <v>3.6699999999999788E-3</v>
      </c>
      <c r="H137" s="68">
        <f t="shared" si="44"/>
        <v>1.5416929216551054E-2</v>
      </c>
      <c r="I137">
        <f t="shared" si="45"/>
        <v>1.5416929216551054</v>
      </c>
    </row>
    <row r="138" spans="1:9" x14ac:dyDescent="0.2">
      <c r="A138" t="s">
        <v>353</v>
      </c>
      <c r="B138" t="str">
        <f t="shared" si="40"/>
        <v>-0.61797</v>
      </c>
      <c r="C138" s="125">
        <v>-0.61797000000000002</v>
      </c>
      <c r="D138" t="str">
        <f t="shared" si="41"/>
        <v>-0.61353   -0.61797</v>
      </c>
      <c r="E138" t="str">
        <f t="shared" si="42"/>
        <v>-0.61353</v>
      </c>
      <c r="F138" s="125">
        <v>-0.61353000000000002</v>
      </c>
      <c r="G138" s="80">
        <f t="shared" si="43"/>
        <v>4.4399999999999995E-3</v>
      </c>
      <c r="H138" s="68">
        <f t="shared" si="44"/>
        <v>7.2368099359444516E-3</v>
      </c>
      <c r="I138">
        <f t="shared" si="45"/>
        <v>0.72368099359444515</v>
      </c>
    </row>
    <row r="139" spans="1:9" x14ac:dyDescent="0.2">
      <c r="A139" t="s">
        <v>354</v>
      </c>
      <c r="B139" t="str">
        <f t="shared" si="40"/>
        <v>+0.63526</v>
      </c>
      <c r="C139" s="125">
        <v>0.63526000000000005</v>
      </c>
      <c r="D139" t="str">
        <f t="shared" si="41"/>
        <v>+0.61869   +0.63526</v>
      </c>
      <c r="E139" t="str">
        <f t="shared" si="42"/>
        <v>+0.61869</v>
      </c>
      <c r="F139" s="125">
        <v>0.61868999999999996</v>
      </c>
      <c r="G139" s="80">
        <f t="shared" si="43"/>
        <v>1.6570000000000085E-2</v>
      </c>
      <c r="H139" s="68">
        <f t="shared" si="44"/>
        <v>2.6782395060531261E-2</v>
      </c>
      <c r="I139">
        <f t="shared" si="45"/>
        <v>2.6782395060531261</v>
      </c>
    </row>
    <row r="140" spans="1:9" x14ac:dyDescent="0.2">
      <c r="A140" t="s">
        <v>835</v>
      </c>
      <c r="B140" t="str">
        <f t="shared" si="40"/>
        <v>+0.28230</v>
      </c>
      <c r="C140" s="125">
        <v>0.2823</v>
      </c>
      <c r="D140" t="str">
        <f t="shared" si="41"/>
        <v>+0.28126   +0.28230</v>
      </c>
      <c r="E140" t="str">
        <f t="shared" si="42"/>
        <v>+0.28126</v>
      </c>
      <c r="F140" s="125">
        <v>0.28126000000000001</v>
      </c>
      <c r="G140" s="80">
        <f t="shared" si="43"/>
        <v>1.0399999999999854E-3</v>
      </c>
      <c r="H140" s="68">
        <f t="shared" si="44"/>
        <v>3.6976463059090713E-3</v>
      </c>
      <c r="I140">
        <f t="shared" si="45"/>
        <v>0.36976463059090714</v>
      </c>
    </row>
    <row r="141" spans="1:9" x14ac:dyDescent="0.2">
      <c r="A141" t="s">
        <v>355</v>
      </c>
      <c r="B141" t="str">
        <f t="shared" si="40"/>
        <v>-0.28065</v>
      </c>
      <c r="C141" s="125">
        <v>-0.28065000000000001</v>
      </c>
      <c r="D141" t="str">
        <f t="shared" si="41"/>
        <v>-0.28126   -0.28065</v>
      </c>
      <c r="E141" t="str">
        <f t="shared" si="42"/>
        <v>-0.28126</v>
      </c>
      <c r="F141" s="125">
        <v>-0.28126000000000001</v>
      </c>
      <c r="G141" s="80">
        <f t="shared" si="43"/>
        <v>6.0999999999999943E-4</v>
      </c>
      <c r="H141" s="68">
        <f t="shared" si="44"/>
        <v>2.1688117755813106E-3</v>
      </c>
      <c r="I141">
        <f t="shared" si="45"/>
        <v>0.21688117755813108</v>
      </c>
    </row>
    <row r="142" spans="1:9" x14ac:dyDescent="0.2">
      <c r="A142" t="s">
        <v>837</v>
      </c>
      <c r="B142" t="str">
        <f t="shared" si="40"/>
        <v>+0.15779</v>
      </c>
      <c r="C142" s="125">
        <v>0.15779000000000001</v>
      </c>
      <c r="D142" t="str">
        <f t="shared" si="41"/>
        <v>+0.16101   +0.15779</v>
      </c>
      <c r="E142" t="str">
        <f t="shared" si="42"/>
        <v>+0.16101</v>
      </c>
      <c r="F142" s="125">
        <v>0.16100999999999999</v>
      </c>
      <c r="G142" s="80">
        <f t="shared" si="43"/>
        <v>3.2199999999999729E-3</v>
      </c>
      <c r="H142" s="68">
        <f t="shared" si="44"/>
        <v>1.9998757841127715E-2</v>
      </c>
      <c r="I142">
        <f t="shared" si="45"/>
        <v>1.9998757841127714</v>
      </c>
    </row>
    <row r="143" spans="1:9" x14ac:dyDescent="0.2">
      <c r="A143" t="s">
        <v>356</v>
      </c>
      <c r="B143" t="str">
        <f t="shared" si="40"/>
        <v>-0.16074</v>
      </c>
      <c r="C143" s="125">
        <v>-0.16073999999999999</v>
      </c>
      <c r="D143" t="str">
        <f t="shared" si="41"/>
        <v>-0.16101   -0.16074</v>
      </c>
      <c r="E143" t="str">
        <f t="shared" si="42"/>
        <v>-0.16101</v>
      </c>
      <c r="F143" s="125">
        <v>-0.16100999999999999</v>
      </c>
      <c r="G143" s="80">
        <f t="shared" si="43"/>
        <v>2.6999999999999247E-4</v>
      </c>
      <c r="H143" s="68">
        <f t="shared" si="44"/>
        <v>1.676914477361608E-3</v>
      </c>
      <c r="I143">
        <f t="shared" si="45"/>
        <v>0.16769144773616079</v>
      </c>
    </row>
    <row r="144" spans="1:9" x14ac:dyDescent="0.2">
      <c r="A144" t="s">
        <v>357</v>
      </c>
      <c r="B144" t="str">
        <f t="shared" si="40"/>
        <v>+0.44071</v>
      </c>
      <c r="C144" s="125">
        <v>0.44070999999999999</v>
      </c>
      <c r="D144" t="str">
        <f t="shared" si="41"/>
        <v>+0.44132   +0.44071</v>
      </c>
      <c r="E144" t="str">
        <f t="shared" si="42"/>
        <v>+0.44132</v>
      </c>
      <c r="F144" s="125">
        <v>0.44131999999999999</v>
      </c>
      <c r="G144" s="80">
        <f t="shared" si="43"/>
        <v>6.0999999999999943E-4</v>
      </c>
      <c r="H144" s="68">
        <f t="shared" si="44"/>
        <v>1.3822169854074129E-3</v>
      </c>
      <c r="I144">
        <f t="shared" si="45"/>
        <v>0.13822169854074129</v>
      </c>
    </row>
    <row r="145" spans="1:9" x14ac:dyDescent="0.2">
      <c r="A145" t="s">
        <v>358</v>
      </c>
      <c r="B145" t="str">
        <f t="shared" si="40"/>
        <v>-0.44665</v>
      </c>
      <c r="C145" s="125">
        <v>-0.44664999999999999</v>
      </c>
      <c r="D145" t="str">
        <f t="shared" si="41"/>
        <v>-0.44132   -0.44665</v>
      </c>
      <c r="E145" t="str">
        <f t="shared" si="42"/>
        <v>-0.44132</v>
      </c>
      <c r="F145" s="125">
        <v>-0.44131999999999999</v>
      </c>
      <c r="G145" s="80">
        <f t="shared" si="43"/>
        <v>5.3300000000000014E-3</v>
      </c>
      <c r="H145" s="68">
        <f t="shared" si="44"/>
        <v>1.2077404151182818E-2</v>
      </c>
      <c r="I145">
        <f t="shared" si="45"/>
        <v>1.2077404151182818</v>
      </c>
    </row>
    <row r="146" spans="1:9" x14ac:dyDescent="0.2">
      <c r="A146" t="s">
        <v>841</v>
      </c>
      <c r="B146" t="str">
        <f t="shared" si="40"/>
        <v>+0.07601</v>
      </c>
      <c r="C146" s="125">
        <v>7.6009999999999994E-2</v>
      </c>
      <c r="D146" t="str">
        <f t="shared" si="41"/>
        <v>+0.07337   +0.07601</v>
      </c>
      <c r="E146" t="str">
        <f t="shared" si="42"/>
        <v>+0.07337</v>
      </c>
      <c r="F146" s="125">
        <v>7.3370000000000005E-2</v>
      </c>
      <c r="G146" s="80">
        <f t="shared" si="43"/>
        <v>2.6399999999999896E-3</v>
      </c>
      <c r="H146" s="68">
        <f t="shared" si="44"/>
        <v>3.5982008995502107E-2</v>
      </c>
      <c r="I146">
        <f t="shared" si="45"/>
        <v>3.5982008995502106</v>
      </c>
    </row>
    <row r="147" spans="1:9" x14ac:dyDescent="0.2">
      <c r="A147" t="s">
        <v>359</v>
      </c>
      <c r="B147" t="str">
        <f t="shared" si="40"/>
        <v>-0.07810</v>
      </c>
      <c r="C147" s="125">
        <v>-7.8100000000000003E-2</v>
      </c>
      <c r="D147" t="str">
        <f t="shared" si="41"/>
        <v>-0.07282   -0.07810</v>
      </c>
      <c r="E147" t="str">
        <f t="shared" si="42"/>
        <v>-0.07282</v>
      </c>
      <c r="F147" s="125">
        <v>-7.2819999999999996E-2</v>
      </c>
      <c r="G147" s="80">
        <f t="shared" si="43"/>
        <v>5.2800000000000069E-3</v>
      </c>
      <c r="H147" s="68">
        <f t="shared" si="44"/>
        <v>7.2507552870090738E-2</v>
      </c>
      <c r="I147">
        <f t="shared" si="45"/>
        <v>7.2507552870090741</v>
      </c>
    </row>
    <row r="148" spans="1:9" x14ac:dyDescent="0.2">
      <c r="A148" t="s">
        <v>843</v>
      </c>
      <c r="B148" t="str">
        <f t="shared" si="40"/>
        <v>+0.07841</v>
      </c>
      <c r="C148" s="125">
        <v>7.8409999999999994E-2</v>
      </c>
      <c r="D148" t="str">
        <f t="shared" si="41"/>
        <v>+0.07850   +0.07841</v>
      </c>
      <c r="E148" t="str">
        <f t="shared" si="42"/>
        <v>+0.07850</v>
      </c>
      <c r="F148" s="125">
        <v>7.85E-2</v>
      </c>
      <c r="G148" s="80">
        <f t="shared" si="43"/>
        <v>9.0000000000006741E-5</v>
      </c>
      <c r="H148" s="68">
        <f t="shared" si="44"/>
        <v>1.14649681528671E-3</v>
      </c>
      <c r="I148">
        <f t="shared" si="45"/>
        <v>0.114649681528671</v>
      </c>
    </row>
    <row r="149" spans="1:9" x14ac:dyDescent="0.2">
      <c r="A149" t="s">
        <v>360</v>
      </c>
      <c r="B149" t="str">
        <f t="shared" si="40"/>
        <v>-0.07130</v>
      </c>
      <c r="C149" s="125">
        <v>-7.1300000000000002E-2</v>
      </c>
      <c r="D149" t="str">
        <f t="shared" si="41"/>
        <v>-0.07777   -0.07130</v>
      </c>
      <c r="E149" t="str">
        <f t="shared" si="42"/>
        <v>-0.07777</v>
      </c>
      <c r="F149" s="125">
        <v>-7.7770000000000006E-2</v>
      </c>
      <c r="G149" s="80">
        <f t="shared" si="43"/>
        <v>6.4700000000000035E-3</v>
      </c>
      <c r="H149" s="68">
        <f t="shared" si="44"/>
        <v>8.3194033689083235E-2</v>
      </c>
      <c r="I149">
        <f t="shared" si="45"/>
        <v>8.3194033689083238</v>
      </c>
    </row>
    <row r="150" spans="1:9" x14ac:dyDescent="0.2">
      <c r="A150" t="s">
        <v>845</v>
      </c>
      <c r="B150" t="str">
        <f t="shared" si="40"/>
        <v>+0.18023</v>
      </c>
      <c r="C150" s="125">
        <v>0.18023</v>
      </c>
      <c r="D150" t="str">
        <f t="shared" si="41"/>
        <v>+0.17927   +0.18023</v>
      </c>
      <c r="E150" t="str">
        <f t="shared" si="42"/>
        <v>+0.17927</v>
      </c>
      <c r="F150" s="125">
        <v>0.17927000000000001</v>
      </c>
      <c r="G150" s="80">
        <f t="shared" si="43"/>
        <v>9.5999999999998864E-4</v>
      </c>
      <c r="H150" s="68">
        <f t="shared" si="44"/>
        <v>5.3550510403301641E-3</v>
      </c>
      <c r="I150">
        <f t="shared" si="45"/>
        <v>0.53550510403301643</v>
      </c>
    </row>
    <row r="151" spans="1:9" x14ac:dyDescent="0.2">
      <c r="A151" t="s">
        <v>361</v>
      </c>
      <c r="B151" t="str">
        <f t="shared" si="40"/>
        <v>-0.17310</v>
      </c>
      <c r="C151" s="125">
        <v>-0.1731</v>
      </c>
      <c r="D151" t="str">
        <f t="shared" si="41"/>
        <v>-0.17709   -0.17310</v>
      </c>
      <c r="E151" t="str">
        <f t="shared" si="42"/>
        <v>-0.17709</v>
      </c>
      <c r="F151" s="125">
        <v>-0.17709</v>
      </c>
      <c r="G151" s="80">
        <f t="shared" si="43"/>
        <v>3.9899999999999936E-3</v>
      </c>
      <c r="H151" s="68">
        <f t="shared" si="44"/>
        <v>2.2530916483144127E-2</v>
      </c>
      <c r="I151">
        <f t="shared" si="45"/>
        <v>2.2530916483144128</v>
      </c>
    </row>
    <row r="152" spans="1:9" x14ac:dyDescent="0.2">
      <c r="A152" t="s">
        <v>847</v>
      </c>
      <c r="B152" t="str">
        <f t="shared" si="40"/>
        <v>+0.00030</v>
      </c>
      <c r="C152" s="125">
        <v>2.9999999999999997E-4</v>
      </c>
      <c r="D152" t="str">
        <f t="shared" si="41"/>
        <v>-0.00000   +0.00030</v>
      </c>
      <c r="E152" t="str">
        <f t="shared" si="42"/>
        <v>-0.00000</v>
      </c>
      <c r="F152" s="125">
        <v>0</v>
      </c>
      <c r="G152" s="80">
        <f t="shared" si="43"/>
        <v>2.9999999999999997E-4</v>
      </c>
      <c r="H152" s="68"/>
    </row>
    <row r="153" spans="1:9" x14ac:dyDescent="0.2">
      <c r="A153" t="s">
        <v>848</v>
      </c>
      <c r="B153" t="str">
        <f t="shared" si="40"/>
        <v>-0.00032</v>
      </c>
      <c r="C153" s="125">
        <v>-3.2000000000000003E-4</v>
      </c>
      <c r="D153" t="str">
        <f t="shared" si="41"/>
        <v>+0.00000   -0.00032</v>
      </c>
      <c r="E153" t="str">
        <f t="shared" si="42"/>
        <v>+0.00000</v>
      </c>
      <c r="F153" s="125">
        <v>0</v>
      </c>
      <c r="G153" s="80">
        <f t="shared" si="43"/>
        <v>3.2000000000000003E-4</v>
      </c>
      <c r="H153" s="68"/>
    </row>
    <row r="154" spans="1:9" x14ac:dyDescent="0.2">
      <c r="A154" t="s">
        <v>362</v>
      </c>
      <c r="B154" t="str">
        <f t="shared" si="40"/>
        <v>+0.27339</v>
      </c>
      <c r="C154" s="125">
        <v>0.27339000000000002</v>
      </c>
      <c r="D154" t="str">
        <f t="shared" si="41"/>
        <v>+0.28108   +0.27339</v>
      </c>
      <c r="E154" t="str">
        <f t="shared" si="42"/>
        <v>+0.28108</v>
      </c>
      <c r="F154" s="125">
        <v>0.28108</v>
      </c>
      <c r="G154" s="80">
        <f t="shared" si="43"/>
        <v>7.6899999999999746E-3</v>
      </c>
      <c r="H154" s="68">
        <f t="shared" si="44"/>
        <v>2.7358759072150188E-2</v>
      </c>
      <c r="I154">
        <f t="shared" si="45"/>
        <v>2.7358759072150187</v>
      </c>
    </row>
    <row r="155" spans="1:9" x14ac:dyDescent="0.2">
      <c r="A155" t="s">
        <v>363</v>
      </c>
      <c r="B155" t="str">
        <f t="shared" si="40"/>
        <v>-0.27803</v>
      </c>
      <c r="C155" s="125">
        <v>-0.27803</v>
      </c>
      <c r="D155" t="str">
        <f t="shared" si="41"/>
        <v>-0.28108   -0.27803</v>
      </c>
      <c r="E155" t="str">
        <f t="shared" si="42"/>
        <v>-0.28108</v>
      </c>
      <c r="F155" s="125">
        <v>-0.28108</v>
      </c>
      <c r="G155" s="80">
        <f t="shared" si="43"/>
        <v>3.0499999999999972E-3</v>
      </c>
      <c r="H155" s="68">
        <f t="shared" si="44"/>
        <v>1.0851003273089502E-2</v>
      </c>
      <c r="I155">
        <f t="shared" si="45"/>
        <v>1.0851003273089501</v>
      </c>
    </row>
    <row r="156" spans="1:9" x14ac:dyDescent="0.2">
      <c r="A156" t="s">
        <v>851</v>
      </c>
      <c r="B156" t="str">
        <f t="shared" si="40"/>
        <v>+0.05426</v>
      </c>
      <c r="C156" s="125">
        <v>5.4260000000000003E-2</v>
      </c>
      <c r="D156" t="str">
        <f t="shared" si="41"/>
        <v>+0.05275   +0.05426</v>
      </c>
      <c r="E156" t="str">
        <f t="shared" si="42"/>
        <v>+0.05275</v>
      </c>
      <c r="F156" s="125">
        <v>5.2749999999999998E-2</v>
      </c>
      <c r="G156" s="80">
        <f t="shared" si="43"/>
        <v>1.5100000000000044E-3</v>
      </c>
      <c r="H156" s="68">
        <f t="shared" si="44"/>
        <v>2.8625592417061696E-2</v>
      </c>
      <c r="I156">
        <f t="shared" si="45"/>
        <v>2.8625592417061698</v>
      </c>
    </row>
    <row r="157" spans="1:9" x14ac:dyDescent="0.2">
      <c r="A157" t="s">
        <v>364</v>
      </c>
      <c r="B157" t="str">
        <f t="shared" si="40"/>
        <v>-0.04998</v>
      </c>
      <c r="C157" s="125">
        <v>-4.9979999999999997E-2</v>
      </c>
      <c r="D157" t="str">
        <f t="shared" si="41"/>
        <v>-0.05261   -0.04998</v>
      </c>
      <c r="E157" t="str">
        <f t="shared" si="42"/>
        <v>-0.05261</v>
      </c>
      <c r="F157" s="125">
        <v>-5.2609999999999997E-2</v>
      </c>
      <c r="G157" s="80">
        <f t="shared" si="43"/>
        <v>2.6300000000000004E-3</v>
      </c>
      <c r="H157" s="68">
        <f t="shared" si="44"/>
        <v>4.9990496103402407E-2</v>
      </c>
      <c r="I157">
        <f t="shared" si="45"/>
        <v>4.9990496103402409</v>
      </c>
    </row>
    <row r="158" spans="1:9" x14ac:dyDescent="0.2">
      <c r="A158" t="s">
        <v>853</v>
      </c>
      <c r="B158" t="str">
        <f t="shared" si="40"/>
        <v>+0.09201</v>
      </c>
      <c r="C158" s="125">
        <v>9.2009999999999995E-2</v>
      </c>
      <c r="D158" t="str">
        <f t="shared" si="41"/>
        <v>+0.09340   +0.09201</v>
      </c>
      <c r="E158" t="str">
        <f t="shared" si="42"/>
        <v>+0.09340</v>
      </c>
      <c r="F158" s="125">
        <v>9.3399999999999997E-2</v>
      </c>
      <c r="G158" s="80">
        <f t="shared" si="43"/>
        <v>1.3900000000000023E-3</v>
      </c>
      <c r="H158" s="68">
        <f t="shared" si="44"/>
        <v>1.4882226980728077E-2</v>
      </c>
      <c r="I158">
        <f t="shared" si="45"/>
        <v>1.4882226980728077</v>
      </c>
    </row>
    <row r="159" spans="1:9" x14ac:dyDescent="0.2">
      <c r="A159" t="s">
        <v>365</v>
      </c>
      <c r="B159" t="str">
        <f t="shared" si="40"/>
        <v>-0.08936</v>
      </c>
      <c r="C159" s="125">
        <v>-8.9359999999999995E-2</v>
      </c>
      <c r="D159" t="str">
        <f t="shared" si="41"/>
        <v>-0.09226   -0.08936</v>
      </c>
      <c r="E159" t="str">
        <f t="shared" si="42"/>
        <v>-0.09226</v>
      </c>
      <c r="F159" s="125">
        <v>-9.2259999999999995E-2</v>
      </c>
      <c r="G159" s="80">
        <f t="shared" si="43"/>
        <v>2.8999999999999998E-3</v>
      </c>
      <c r="H159" s="68">
        <f t="shared" si="44"/>
        <v>3.1432907001951005E-2</v>
      </c>
      <c r="I159">
        <f t="shared" si="45"/>
        <v>3.1432907001951005</v>
      </c>
    </row>
    <row r="160" spans="1:9" x14ac:dyDescent="0.2">
      <c r="A160" t="s">
        <v>366</v>
      </c>
      <c r="B160" t="str">
        <f t="shared" si="40"/>
        <v>-0.03349</v>
      </c>
      <c r="C160" s="125">
        <v>-3.3489999999999999E-2</v>
      </c>
      <c r="D160" t="str">
        <f t="shared" si="41"/>
        <v>-0.03829   -0.03349</v>
      </c>
      <c r="E160" t="str">
        <f t="shared" si="42"/>
        <v>-0.03829</v>
      </c>
      <c r="F160" s="125">
        <v>-3.8289999999999998E-2</v>
      </c>
      <c r="G160" s="80">
        <f t="shared" si="43"/>
        <v>4.7999999999999987E-3</v>
      </c>
      <c r="H160" s="68">
        <f t="shared" si="44"/>
        <v>0.12535910159310523</v>
      </c>
      <c r="I160">
        <f t="shared" si="45"/>
        <v>12.535910159310523</v>
      </c>
    </row>
    <row r="161" spans="1:9" x14ac:dyDescent="0.2">
      <c r="A161" t="s">
        <v>367</v>
      </c>
      <c r="B161" t="str">
        <f t="shared" si="40"/>
        <v>+0.04091</v>
      </c>
      <c r="C161" s="125">
        <v>4.0910000000000002E-2</v>
      </c>
      <c r="D161" t="str">
        <f t="shared" si="41"/>
        <v>+0.03842   +0.04091</v>
      </c>
      <c r="E161" t="str">
        <f t="shared" si="42"/>
        <v>+0.03842</v>
      </c>
      <c r="F161" s="125">
        <v>3.8420000000000003E-2</v>
      </c>
      <c r="G161" s="80">
        <f t="shared" si="43"/>
        <v>2.4899999999999992E-3</v>
      </c>
      <c r="H161" s="68">
        <f t="shared" si="44"/>
        <v>6.4809994794377906E-2</v>
      </c>
      <c r="I161">
        <f t="shared" si="45"/>
        <v>6.4809994794377905</v>
      </c>
    </row>
    <row r="162" spans="1:9" x14ac:dyDescent="0.2">
      <c r="A162" t="s">
        <v>857</v>
      </c>
      <c r="B162" t="str">
        <f t="shared" si="40"/>
        <v>+0.02064</v>
      </c>
      <c r="C162" s="125">
        <v>2.0639999999999999E-2</v>
      </c>
      <c r="D162" t="str">
        <f t="shared" si="41"/>
        <v>+0.01662   +0.02064</v>
      </c>
      <c r="E162" t="str">
        <f t="shared" si="42"/>
        <v>+0.01662</v>
      </c>
      <c r="F162" s="125">
        <v>1.6619999999999999E-2</v>
      </c>
      <c r="G162" s="80">
        <f t="shared" si="43"/>
        <v>4.0199999999999993E-3</v>
      </c>
      <c r="H162" s="68">
        <f t="shared" si="44"/>
        <v>0.2418772563176895</v>
      </c>
      <c r="I162">
        <f t="shared" si="45"/>
        <v>24.187725631768949</v>
      </c>
    </row>
    <row r="163" spans="1:9" x14ac:dyDescent="0.2">
      <c r="A163" t="s">
        <v>368</v>
      </c>
      <c r="B163" t="str">
        <f t="shared" si="40"/>
        <v>-0.02085</v>
      </c>
      <c r="C163" s="125">
        <v>-2.085E-2</v>
      </c>
      <c r="D163" t="str">
        <f t="shared" si="41"/>
        <v>-0.01655   -0.02085</v>
      </c>
      <c r="E163" t="str">
        <f t="shared" si="42"/>
        <v>-0.01655</v>
      </c>
      <c r="F163" s="125">
        <v>-1.6549999999999999E-2</v>
      </c>
      <c r="G163" s="80">
        <f t="shared" si="43"/>
        <v>4.3000000000000017E-3</v>
      </c>
      <c r="H163" s="68">
        <f t="shared" si="44"/>
        <v>0.25981873111782489</v>
      </c>
      <c r="I163">
        <f t="shared" si="45"/>
        <v>25.981873111782487</v>
      </c>
    </row>
    <row r="164" spans="1:9" x14ac:dyDescent="0.2">
      <c r="A164" t="s">
        <v>369</v>
      </c>
      <c r="B164" t="str">
        <f t="shared" si="40"/>
        <v>+0.05502</v>
      </c>
      <c r="C164" s="125">
        <v>5.5019999999999999E-2</v>
      </c>
      <c r="D164" t="str">
        <f t="shared" si="41"/>
        <v>+0.05509   +0.05502</v>
      </c>
      <c r="E164" t="str">
        <f t="shared" si="42"/>
        <v>+0.05509</v>
      </c>
      <c r="F164" s="125">
        <v>5.509E-2</v>
      </c>
      <c r="G164" s="80">
        <f t="shared" si="43"/>
        <v>7.0000000000000617E-5</v>
      </c>
      <c r="H164" s="68">
        <f t="shared" si="44"/>
        <v>1.2706480304955638E-3</v>
      </c>
      <c r="I164">
        <f t="shared" si="45"/>
        <v>0.12706480304955639</v>
      </c>
    </row>
    <row r="165" spans="1:9" x14ac:dyDescent="0.2">
      <c r="A165" t="s">
        <v>370</v>
      </c>
      <c r="B165" t="str">
        <f t="shared" si="40"/>
        <v>-0.05518</v>
      </c>
      <c r="C165" s="125">
        <v>-5.518E-2</v>
      </c>
      <c r="D165" t="str">
        <f t="shared" si="41"/>
        <v>-0.05458   -0.05518</v>
      </c>
      <c r="E165" t="str">
        <f t="shared" si="42"/>
        <v>-0.05458</v>
      </c>
      <c r="F165" s="125">
        <v>-5.4579999999999997E-2</v>
      </c>
      <c r="G165" s="80">
        <f t="shared" si="43"/>
        <v>6.0000000000000331E-4</v>
      </c>
      <c r="H165" s="68">
        <f t="shared" si="44"/>
        <v>1.0993037742762979E-2</v>
      </c>
      <c r="I165">
        <f t="shared" si="45"/>
        <v>1.0993037742762979</v>
      </c>
    </row>
    <row r="166" spans="1:9" x14ac:dyDescent="0.2">
      <c r="A166" t="s">
        <v>371</v>
      </c>
      <c r="B166" t="str">
        <f t="shared" si="40"/>
        <v>+2.29225</v>
      </c>
      <c r="C166" s="125">
        <v>2.2922500000000001</v>
      </c>
      <c r="D166" t="str">
        <f t="shared" si="41"/>
        <v>+2.32264   +2.29225</v>
      </c>
      <c r="E166" t="str">
        <f t="shared" si="42"/>
        <v>+2.32264</v>
      </c>
      <c r="F166" s="125">
        <v>2.3226399999999998</v>
      </c>
      <c r="G166" s="80">
        <f t="shared" si="43"/>
        <v>3.0389999999999695E-2</v>
      </c>
      <c r="H166" s="68">
        <f t="shared" si="44"/>
        <v>1.3084248958082053E-2</v>
      </c>
      <c r="I166">
        <f t="shared" si="45"/>
        <v>1.3084248958082052</v>
      </c>
    </row>
    <row r="167" spans="1:9" x14ac:dyDescent="0.2">
      <c r="A167" t="s">
        <v>372</v>
      </c>
      <c r="B167" t="str">
        <f t="shared" si="40"/>
        <v>+0.18436</v>
      </c>
      <c r="C167" s="125">
        <v>0.18436</v>
      </c>
      <c r="D167" t="str">
        <f t="shared" si="41"/>
        <v>+0.18316   +0.18436</v>
      </c>
      <c r="E167" t="str">
        <f t="shared" si="42"/>
        <v>+0.18316</v>
      </c>
      <c r="F167" s="125">
        <v>0.18315999999999999</v>
      </c>
      <c r="G167" s="80">
        <f t="shared" si="43"/>
        <v>1.2000000000000066E-3</v>
      </c>
      <c r="H167" s="68">
        <f t="shared" si="44"/>
        <v>6.5516488316226616E-3</v>
      </c>
      <c r="I167">
        <f t="shared" si="45"/>
        <v>0.65516488316226618</v>
      </c>
    </row>
    <row r="168" spans="1:9" x14ac:dyDescent="0.2">
      <c r="A168" t="s">
        <v>863</v>
      </c>
      <c r="B168" t="str">
        <f t="shared" si="40"/>
        <v>-0.94516</v>
      </c>
      <c r="C168" s="125">
        <v>-0.94516</v>
      </c>
      <c r="D168" t="str">
        <f t="shared" si="41"/>
        <v>-0.94406   -0.94516</v>
      </c>
      <c r="E168" t="str">
        <f t="shared" si="42"/>
        <v>-0.94406</v>
      </c>
      <c r="F168" s="125">
        <v>-0.94406000000000001</v>
      </c>
      <c r="G168" s="80">
        <f t="shared" si="43"/>
        <v>1.0999999999999899E-3</v>
      </c>
      <c r="H168" s="68">
        <f t="shared" si="44"/>
        <v>1.1651801792258859E-3</v>
      </c>
      <c r="I168">
        <f t="shared" si="45"/>
        <v>0.11651801792258859</v>
      </c>
    </row>
    <row r="169" spans="1:9" x14ac:dyDescent="0.2">
      <c r="A169" t="s">
        <v>373</v>
      </c>
      <c r="B169" t="str">
        <f t="shared" si="40"/>
        <v>-0.46792</v>
      </c>
      <c r="C169" s="125">
        <v>-0.46792</v>
      </c>
      <c r="D169" t="str">
        <f t="shared" si="41"/>
        <v>-0.47733   -0.46792</v>
      </c>
      <c r="E169" t="str">
        <f t="shared" si="42"/>
        <v>-0.47733</v>
      </c>
      <c r="F169" s="125">
        <v>-0.47732999999999998</v>
      </c>
      <c r="G169" s="80">
        <f t="shared" si="43"/>
        <v>9.4099999999999739E-3</v>
      </c>
      <c r="H169" s="68">
        <f t="shared" si="44"/>
        <v>1.9713824817212358E-2</v>
      </c>
      <c r="I169">
        <f t="shared" si="45"/>
        <v>1.9713824817212358</v>
      </c>
    </row>
    <row r="170" spans="1:9" x14ac:dyDescent="0.2">
      <c r="A170" t="s">
        <v>374</v>
      </c>
      <c r="B170" t="str">
        <f t="shared" si="40"/>
        <v>-0.07290</v>
      </c>
      <c r="C170" s="125">
        <v>-7.2900000000000006E-2</v>
      </c>
      <c r="D170" t="str">
        <f t="shared" si="41"/>
        <v>-0.07237   -0.07290</v>
      </c>
      <c r="E170" t="str">
        <f t="shared" si="42"/>
        <v>-0.07237</v>
      </c>
      <c r="F170" s="125">
        <v>-7.2370000000000004E-2</v>
      </c>
      <c r="G170" s="80">
        <f t="shared" si="43"/>
        <v>5.3000000000000269E-4</v>
      </c>
      <c r="H170" s="68">
        <f t="shared" si="44"/>
        <v>7.3234765786928651E-3</v>
      </c>
      <c r="I170">
        <f t="shared" si="45"/>
        <v>0.73234765786928646</v>
      </c>
    </row>
    <row r="171" spans="1:9" x14ac:dyDescent="0.2">
      <c r="A171" t="s">
        <v>866</v>
      </c>
      <c r="B171" t="str">
        <f t="shared" si="40"/>
        <v>-0.10990</v>
      </c>
      <c r="C171" s="125">
        <v>-0.1099</v>
      </c>
      <c r="D171" t="str">
        <f t="shared" si="41"/>
        <v>-0.11019   -0.10990</v>
      </c>
      <c r="E171" t="str">
        <f t="shared" si="42"/>
        <v>-0.11019</v>
      </c>
      <c r="F171" s="125">
        <v>-0.11019</v>
      </c>
      <c r="G171" s="80">
        <f t="shared" si="43"/>
        <v>2.8999999999999859E-4</v>
      </c>
      <c r="H171" s="68">
        <f t="shared" si="44"/>
        <v>2.6318177693075472E-3</v>
      </c>
      <c r="I171">
        <f t="shared" si="45"/>
        <v>0.26318177693075473</v>
      </c>
    </row>
    <row r="172" spans="1:9" x14ac:dyDescent="0.2">
      <c r="A172" t="s">
        <v>375</v>
      </c>
      <c r="B172" t="str">
        <f t="shared" si="40"/>
        <v>+0.00058</v>
      </c>
      <c r="C172" s="125">
        <v>5.8E-4</v>
      </c>
      <c r="D172" t="str">
        <f t="shared" si="41"/>
        <v>-0.00018   +0.00058</v>
      </c>
      <c r="E172" t="str">
        <f t="shared" si="42"/>
        <v>-0.00018</v>
      </c>
      <c r="F172" s="125">
        <v>-1.8000000000000001E-4</v>
      </c>
      <c r="G172" s="80">
        <f t="shared" si="43"/>
        <v>7.6000000000000004E-4</v>
      </c>
      <c r="H172" s="68">
        <f t="shared" si="44"/>
        <v>4.2222222222222223</v>
      </c>
      <c r="I172">
        <f t="shared" si="45"/>
        <v>422.22222222222223</v>
      </c>
    </row>
    <row r="173" spans="1:9" x14ac:dyDescent="0.2">
      <c r="A173" t="s">
        <v>376</v>
      </c>
      <c r="B173" t="str">
        <f t="shared" si="40"/>
        <v>-0.00320</v>
      </c>
      <c r="C173" s="125">
        <v>-3.2000000000000002E-3</v>
      </c>
      <c r="D173" t="str">
        <f t="shared" si="41"/>
        <v>+0.00000   -0.00320</v>
      </c>
      <c r="E173" t="str">
        <f t="shared" si="42"/>
        <v>+0.00000</v>
      </c>
      <c r="F173" s="125">
        <v>0</v>
      </c>
      <c r="G173" s="80">
        <f t="shared" si="43"/>
        <v>3.2000000000000002E-3</v>
      </c>
      <c r="H173" s="68"/>
    </row>
    <row r="174" spans="1:9" x14ac:dyDescent="0.2">
      <c r="A174" t="s">
        <v>869</v>
      </c>
      <c r="B174" t="str">
        <f t="shared" si="40"/>
        <v>-0.29200</v>
      </c>
      <c r="C174" s="125">
        <v>-0.29199999999999998</v>
      </c>
      <c r="D174" t="str">
        <f t="shared" si="41"/>
        <v>-0.29595   -0.29200</v>
      </c>
      <c r="E174" t="str">
        <f t="shared" si="42"/>
        <v>-0.29595</v>
      </c>
      <c r="F174" s="125">
        <v>-0.29594999999999999</v>
      </c>
      <c r="G174" s="80">
        <f t="shared" si="43"/>
        <v>3.9500000000000091E-3</v>
      </c>
      <c r="H174" s="68">
        <f t="shared" si="44"/>
        <v>1.3346849129920626E-2</v>
      </c>
      <c r="I174">
        <f t="shared" si="45"/>
        <v>1.3346849129920626</v>
      </c>
    </row>
    <row r="175" spans="1:9" x14ac:dyDescent="0.2">
      <c r="A175" t="s">
        <v>870</v>
      </c>
      <c r="B175" t="str">
        <f t="shared" si="40"/>
        <v>-0.09077</v>
      </c>
      <c r="C175" s="125">
        <v>-9.0770000000000003E-2</v>
      </c>
      <c r="D175" t="str">
        <f t="shared" si="41"/>
        <v>-0.09091   -0.09077</v>
      </c>
      <c r="E175" t="str">
        <f t="shared" si="42"/>
        <v>-0.09091</v>
      </c>
      <c r="F175" s="125">
        <v>-9.0910000000000005E-2</v>
      </c>
      <c r="G175" s="80">
        <f t="shared" si="43"/>
        <v>1.4000000000000123E-4</v>
      </c>
      <c r="H175" s="68">
        <f t="shared" si="44"/>
        <v>1.5399846001540119E-3</v>
      </c>
      <c r="I175">
        <f t="shared" si="45"/>
        <v>0.15399846001540118</v>
      </c>
    </row>
    <row r="176" spans="1:9" x14ac:dyDescent="0.2">
      <c r="A176" t="s">
        <v>377</v>
      </c>
      <c r="B176" t="str">
        <f t="shared" si="40"/>
        <v>-0.03813</v>
      </c>
      <c r="C176" s="125">
        <v>-3.8129999999999997E-2</v>
      </c>
      <c r="D176" t="str">
        <f t="shared" si="41"/>
        <v>-0.03440   -0.03813</v>
      </c>
      <c r="E176" t="str">
        <f t="shared" si="42"/>
        <v>-0.03440</v>
      </c>
      <c r="F176" s="125">
        <v>-3.44E-2</v>
      </c>
      <c r="G176" s="80">
        <f t="shared" si="43"/>
        <v>3.7299999999999972E-3</v>
      </c>
      <c r="H176" s="68">
        <f t="shared" si="44"/>
        <v>0.10843023255813945</v>
      </c>
      <c r="I176">
        <f t="shared" si="45"/>
        <v>10.843023255813945</v>
      </c>
    </row>
    <row r="177" spans="1:9" x14ac:dyDescent="0.2">
      <c r="A177" t="s">
        <v>378</v>
      </c>
      <c r="B177" t="str">
        <f t="shared" si="40"/>
        <v>-0.05877</v>
      </c>
      <c r="C177" s="125">
        <v>-5.8770000000000003E-2</v>
      </c>
      <c r="D177" t="str">
        <f t="shared" si="41"/>
        <v>-0.06115   -0.05877</v>
      </c>
      <c r="E177" t="str">
        <f t="shared" si="42"/>
        <v>-0.06115</v>
      </c>
      <c r="F177" s="125">
        <v>-6.1150000000000003E-2</v>
      </c>
      <c r="G177" s="80">
        <f t="shared" si="43"/>
        <v>2.3800000000000002E-3</v>
      </c>
      <c r="H177" s="68">
        <f t="shared" si="44"/>
        <v>3.8920686835650045E-2</v>
      </c>
      <c r="I177">
        <f t="shared" si="45"/>
        <v>3.8920686835650047</v>
      </c>
    </row>
    <row r="178" spans="1:9" x14ac:dyDescent="0.2">
      <c r="A178" t="s">
        <v>873</v>
      </c>
      <c r="B178" t="str">
        <f t="shared" si="40"/>
        <v>-0.13880</v>
      </c>
      <c r="C178" s="125">
        <v>-0.13880000000000001</v>
      </c>
      <c r="D178" t="str">
        <f t="shared" si="41"/>
        <v>-0.13855   -0.13880</v>
      </c>
      <c r="E178" t="str">
        <f t="shared" si="42"/>
        <v>-0.13855</v>
      </c>
      <c r="F178" s="125">
        <v>-0.13855000000000001</v>
      </c>
      <c r="G178" s="80">
        <f t="shared" si="43"/>
        <v>2.5000000000000022E-4</v>
      </c>
      <c r="H178" s="68">
        <f t="shared" si="44"/>
        <v>1.8044027426921704E-3</v>
      </c>
      <c r="I178">
        <f t="shared" si="45"/>
        <v>0.18044027426921705</v>
      </c>
    </row>
    <row r="179" spans="1:9" x14ac:dyDescent="0.2">
      <c r="A179" t="s">
        <v>379</v>
      </c>
      <c r="B179" t="str">
        <f t="shared" si="40"/>
        <v>-0.13932</v>
      </c>
      <c r="C179" s="125">
        <v>-0.13932</v>
      </c>
      <c r="D179" t="str">
        <f t="shared" si="41"/>
        <v>-0.14685   -0.13932</v>
      </c>
      <c r="E179" t="str">
        <f t="shared" si="42"/>
        <v>-0.14685</v>
      </c>
      <c r="F179" s="125">
        <v>-0.14685000000000001</v>
      </c>
      <c r="G179" s="80">
        <f t="shared" si="43"/>
        <v>7.5300000000000089E-3</v>
      </c>
      <c r="H179" s="68">
        <f t="shared" si="44"/>
        <v>5.1276813074565941E-2</v>
      </c>
      <c r="I179">
        <f t="shared" si="45"/>
        <v>5.1276813074565943</v>
      </c>
    </row>
    <row r="180" spans="1:9" x14ac:dyDescent="0.2">
      <c r="A180" t="s">
        <v>875</v>
      </c>
      <c r="B180" t="str">
        <f t="shared" si="40"/>
        <v>+1.05559</v>
      </c>
      <c r="C180" s="125">
        <v>1.05559</v>
      </c>
      <c r="D180" t="str">
        <f t="shared" si="41"/>
        <v>+1.06000   +1.05559</v>
      </c>
      <c r="E180" t="str">
        <f t="shared" si="42"/>
        <v>+1.06000</v>
      </c>
      <c r="F180" s="125">
        <v>1.06</v>
      </c>
      <c r="G180" s="80">
        <f t="shared" si="43"/>
        <v>4.410000000000025E-3</v>
      </c>
      <c r="H180" s="68">
        <f t="shared" si="44"/>
        <v>4.1603773584905895E-3</v>
      </c>
      <c r="I180">
        <f t="shared" si="45"/>
        <v>0.41603773584905895</v>
      </c>
    </row>
    <row r="181" spans="1:9" x14ac:dyDescent="0.2">
      <c r="A181" t="s">
        <v>876</v>
      </c>
      <c r="B181" t="str">
        <f t="shared" si="40"/>
        <v>+1.04304</v>
      </c>
      <c r="C181" s="125">
        <v>1.04304</v>
      </c>
      <c r="D181" t="str">
        <f t="shared" si="41"/>
        <v>+1.04500   +1.04304</v>
      </c>
      <c r="E181" t="str">
        <f t="shared" si="42"/>
        <v>+1.04500</v>
      </c>
      <c r="F181" s="125">
        <v>1.0449999999999999</v>
      </c>
      <c r="G181" s="80">
        <f t="shared" si="43"/>
        <v>1.9599999999999618E-3</v>
      </c>
      <c r="H181" s="68">
        <f t="shared" si="44"/>
        <v>1.8755980861243655E-3</v>
      </c>
      <c r="I181">
        <f t="shared" si="45"/>
        <v>0.18755980861243654</v>
      </c>
    </row>
    <row r="182" spans="1:9" x14ac:dyDescent="0.2">
      <c r="A182" t="s">
        <v>877</v>
      </c>
      <c r="B182" t="str">
        <f t="shared" si="40"/>
        <v>+1.00401</v>
      </c>
      <c r="C182" s="125">
        <v>1.0040100000000001</v>
      </c>
      <c r="D182" t="str">
        <f t="shared" si="41"/>
        <v>+1.01000   +1.00401</v>
      </c>
      <c r="E182" t="str">
        <f t="shared" si="42"/>
        <v>+1.01000</v>
      </c>
      <c r="F182" s="125">
        <v>1.01</v>
      </c>
      <c r="G182" s="80">
        <f t="shared" si="43"/>
        <v>5.9899999999999398E-3</v>
      </c>
      <c r="H182" s="68">
        <f t="shared" si="44"/>
        <v>5.9306930693068709E-3</v>
      </c>
      <c r="I182">
        <f t="shared" si="45"/>
        <v>0.59306930693068705</v>
      </c>
    </row>
    <row r="183" spans="1:9" x14ac:dyDescent="0.2">
      <c r="A183" t="s">
        <v>878</v>
      </c>
      <c r="B183" t="str">
        <f t="shared" si="40"/>
        <v>+1.01263</v>
      </c>
      <c r="C183" s="125">
        <v>1.0126299999999999</v>
      </c>
      <c r="D183" t="str">
        <f t="shared" si="41"/>
        <v>+1.01800   +1.01263</v>
      </c>
      <c r="E183" t="str">
        <f t="shared" si="42"/>
        <v>+1.01800</v>
      </c>
      <c r="F183" s="125">
        <v>1.018</v>
      </c>
      <c r="G183" s="80">
        <f t="shared" si="43"/>
        <v>5.3700000000000969E-3</v>
      </c>
      <c r="H183" s="68">
        <f t="shared" si="44"/>
        <v>5.2750491159136515E-3</v>
      </c>
      <c r="I183">
        <f t="shared" si="45"/>
        <v>0.52750491159136514</v>
      </c>
    </row>
    <row r="184" spans="1:9" x14ac:dyDescent="0.2">
      <c r="A184" t="s">
        <v>879</v>
      </c>
      <c r="B184" t="str">
        <f t="shared" si="40"/>
        <v>+1.02751</v>
      </c>
      <c r="C184" s="125">
        <v>1.0275099999999999</v>
      </c>
      <c r="D184" t="str">
        <f t="shared" si="41"/>
        <v>+1.02000   +1.02751</v>
      </c>
      <c r="E184" t="str">
        <f t="shared" si="42"/>
        <v>+1.02000</v>
      </c>
      <c r="F184" s="125">
        <v>1.02</v>
      </c>
      <c r="G184" s="80">
        <f t="shared" si="43"/>
        <v>7.5099999999999056E-3</v>
      </c>
      <c r="H184" s="68">
        <f t="shared" si="44"/>
        <v>7.3627450980391232E-3</v>
      </c>
      <c r="I184">
        <f t="shared" si="45"/>
        <v>0.73627450980391229</v>
      </c>
    </row>
    <row r="185" spans="1:9" x14ac:dyDescent="0.2">
      <c r="A185" t="s">
        <v>880</v>
      </c>
      <c r="B185" t="str">
        <f t="shared" si="40"/>
        <v>+1.07030</v>
      </c>
      <c r="C185" s="125">
        <v>1.0703</v>
      </c>
      <c r="D185" t="str">
        <f t="shared" si="41"/>
        <v>+1.07000   +1.07030</v>
      </c>
      <c r="E185" t="str">
        <f t="shared" si="42"/>
        <v>+1.07000</v>
      </c>
      <c r="F185" s="125">
        <v>1.07</v>
      </c>
      <c r="G185" s="80">
        <f t="shared" si="43"/>
        <v>2.9999999999996696E-4</v>
      </c>
      <c r="H185" s="68">
        <f t="shared" si="44"/>
        <v>2.8037383177567004E-4</v>
      </c>
      <c r="I185">
        <f t="shared" si="45"/>
        <v>2.8037383177567002E-2</v>
      </c>
    </row>
    <row r="186" spans="1:9" x14ac:dyDescent="0.2">
      <c r="A186" t="s">
        <v>881</v>
      </c>
      <c r="B186" t="str">
        <f t="shared" si="40"/>
        <v>+1.05554</v>
      </c>
      <c r="C186" s="125">
        <v>1.0555399999999999</v>
      </c>
      <c r="D186" t="str">
        <f t="shared" si="41"/>
        <v>+1.06200   +1.05554</v>
      </c>
      <c r="E186" t="str">
        <f t="shared" si="42"/>
        <v>+1.06200</v>
      </c>
      <c r="F186" s="125">
        <v>1.0620000000000001</v>
      </c>
      <c r="G186" s="80">
        <f t="shared" si="43"/>
        <v>6.4600000000001323E-3</v>
      </c>
      <c r="H186" s="68">
        <f t="shared" si="44"/>
        <v>6.0828625235406142E-3</v>
      </c>
      <c r="I186">
        <f t="shared" si="45"/>
        <v>0.60828625235406142</v>
      </c>
    </row>
    <row r="187" spans="1:9" x14ac:dyDescent="0.2">
      <c r="A187" t="s">
        <v>882</v>
      </c>
      <c r="B187" t="str">
        <f t="shared" si="40"/>
        <v>+1.08978</v>
      </c>
      <c r="C187" s="125">
        <v>1.08978</v>
      </c>
      <c r="D187" t="str">
        <f t="shared" si="41"/>
        <v>+1.09000   +1.08978</v>
      </c>
      <c r="E187" t="str">
        <f t="shared" si="42"/>
        <v>+1.09000</v>
      </c>
      <c r="F187" s="125">
        <v>1.0900000000000001</v>
      </c>
      <c r="G187" s="80">
        <f t="shared" si="43"/>
        <v>2.20000000000109E-4</v>
      </c>
      <c r="H187" s="68">
        <f t="shared" si="44"/>
        <v>2.018348623854211E-4</v>
      </c>
      <c r="I187">
        <f t="shared" si="45"/>
        <v>2.018348623854211E-2</v>
      </c>
    </row>
    <row r="188" spans="1:9" x14ac:dyDescent="0.2">
      <c r="A188" t="s">
        <v>883</v>
      </c>
      <c r="B188" t="str">
        <f t="shared" si="40"/>
        <v>+1.05004</v>
      </c>
      <c r="C188" s="125">
        <v>1.0500400000000001</v>
      </c>
      <c r="D188" t="str">
        <f t="shared" si="41"/>
        <v>+1.05600   +1.05004</v>
      </c>
      <c r="E188" t="str">
        <f t="shared" si="42"/>
        <v>+1.05600</v>
      </c>
      <c r="F188" s="125">
        <v>1.056</v>
      </c>
      <c r="G188" s="80">
        <f t="shared" si="43"/>
        <v>5.9599999999999653E-3</v>
      </c>
      <c r="H188" s="68">
        <f t="shared" si="44"/>
        <v>5.6439393939393609E-3</v>
      </c>
      <c r="I188">
        <f t="shared" si="45"/>
        <v>0.56439393939393612</v>
      </c>
    </row>
    <row r="189" spans="1:9" x14ac:dyDescent="0.2">
      <c r="A189" t="s">
        <v>884</v>
      </c>
      <c r="B189" t="str">
        <f t="shared" si="40"/>
        <v>+1.04391</v>
      </c>
      <c r="C189" s="125">
        <v>1.0439099999999999</v>
      </c>
      <c r="D189" t="str">
        <f t="shared" si="41"/>
        <v>+1.05100   +1.04391</v>
      </c>
      <c r="E189" t="str">
        <f t="shared" si="42"/>
        <v>+1.05100</v>
      </c>
      <c r="F189" s="125">
        <v>1.0509999999999999</v>
      </c>
      <c r="G189" s="80">
        <f t="shared" si="43"/>
        <v>7.0900000000000407E-3</v>
      </c>
      <c r="H189" s="68">
        <f t="shared" si="44"/>
        <v>6.7459562321598868E-3</v>
      </c>
      <c r="I189">
        <f t="shared" si="45"/>
        <v>0.67459562321598865</v>
      </c>
    </row>
    <row r="190" spans="1:9" x14ac:dyDescent="0.2">
      <c r="A190" t="s">
        <v>885</v>
      </c>
      <c r="B190" t="str">
        <f t="shared" si="40"/>
        <v>+1.05562</v>
      </c>
      <c r="C190" s="125">
        <v>1.05562</v>
      </c>
      <c r="D190" t="str">
        <f t="shared" si="41"/>
        <v>+1.05700   +1.05562</v>
      </c>
      <c r="E190" t="str">
        <f t="shared" si="42"/>
        <v>+1.05700</v>
      </c>
      <c r="F190" s="125">
        <v>1.0569999999999999</v>
      </c>
      <c r="G190" s="80">
        <f t="shared" si="43"/>
        <v>1.3799999999999368E-3</v>
      </c>
      <c r="H190" s="68">
        <f t="shared" si="44"/>
        <v>1.3055818353831003E-3</v>
      </c>
      <c r="I190">
        <f t="shared" si="45"/>
        <v>0.13055818353831003</v>
      </c>
    </row>
    <row r="191" spans="1:9" x14ac:dyDescent="0.2">
      <c r="A191" t="s">
        <v>886</v>
      </c>
      <c r="B191" t="str">
        <f t="shared" si="40"/>
        <v>+1.06003</v>
      </c>
      <c r="C191" s="125">
        <v>1.06003</v>
      </c>
      <c r="D191" t="str">
        <f t="shared" si="41"/>
        <v>+1.05500   +1.06003</v>
      </c>
      <c r="E191" t="str">
        <f t="shared" si="42"/>
        <v>+1.05500</v>
      </c>
      <c r="F191" s="125">
        <v>1.0549999999999999</v>
      </c>
      <c r="G191" s="80">
        <f t="shared" si="43"/>
        <v>5.03000000000009E-3</v>
      </c>
      <c r="H191" s="68">
        <f t="shared" si="44"/>
        <v>4.7677725118484265E-3</v>
      </c>
      <c r="I191">
        <f t="shared" si="45"/>
        <v>0.47677725118484265</v>
      </c>
    </row>
    <row r="192" spans="1:9" x14ac:dyDescent="0.2">
      <c r="A192" t="s">
        <v>887</v>
      </c>
      <c r="B192" t="str">
        <f t="shared" si="40"/>
        <v>+1.05068</v>
      </c>
      <c r="C192" s="125">
        <v>1.0506800000000001</v>
      </c>
      <c r="D192" t="str">
        <f t="shared" si="41"/>
        <v>+1.05000   +1.05068</v>
      </c>
      <c r="E192" t="str">
        <f t="shared" si="42"/>
        <v>+1.05000</v>
      </c>
      <c r="F192" s="125">
        <v>1.05</v>
      </c>
      <c r="G192" s="80">
        <f t="shared" si="43"/>
        <v>6.8000000000001393E-4</v>
      </c>
      <c r="H192" s="68">
        <f t="shared" si="44"/>
        <v>6.4761904761906082E-4</v>
      </c>
      <c r="I192">
        <f t="shared" si="45"/>
        <v>6.4761904761906075E-2</v>
      </c>
    </row>
    <row r="193" spans="1:9" x14ac:dyDescent="0.2">
      <c r="A193" t="s">
        <v>888</v>
      </c>
      <c r="B193" t="str">
        <f t="shared" si="40"/>
        <v>+1.03940</v>
      </c>
      <c r="C193" s="125">
        <v>1.0394000000000001</v>
      </c>
      <c r="D193" t="str">
        <f t="shared" si="41"/>
        <v>+1.03600   +1.03940</v>
      </c>
      <c r="E193" t="str">
        <f t="shared" si="42"/>
        <v>+1.03600</v>
      </c>
      <c r="F193" s="125">
        <v>1.036</v>
      </c>
      <c r="G193" s="80">
        <f t="shared" si="43"/>
        <v>3.4000000000000696E-3</v>
      </c>
      <c r="H193" s="68">
        <f t="shared" si="44"/>
        <v>3.2818532818533488E-3</v>
      </c>
      <c r="I193">
        <f t="shared" si="45"/>
        <v>0.32818532818533486</v>
      </c>
    </row>
    <row r="194" spans="1:9" x14ac:dyDescent="0.2">
      <c r="A194" t="s">
        <v>889</v>
      </c>
      <c r="B194" t="str">
        <f t="shared" si="40"/>
        <v>-0.20295</v>
      </c>
      <c r="C194" s="125">
        <v>-0.20294999999999999</v>
      </c>
      <c r="D194" t="str">
        <f t="shared" si="41"/>
        <v>-0.20386   -0.20295</v>
      </c>
      <c r="E194" t="str">
        <f t="shared" si="42"/>
        <v>-0.20386</v>
      </c>
      <c r="F194" s="125">
        <v>-0.20386000000000001</v>
      </c>
      <c r="G194" s="80">
        <f t="shared" si="43"/>
        <v>9.100000000000219E-4</v>
      </c>
      <c r="H194" s="68">
        <f t="shared" si="44"/>
        <v>4.463847738644275E-3</v>
      </c>
      <c r="I194">
        <f t="shared" si="45"/>
        <v>0.44638477386442749</v>
      </c>
    </row>
    <row r="195" spans="1:9" x14ac:dyDescent="0.2">
      <c r="A195" t="s">
        <v>380</v>
      </c>
      <c r="B195" t="str">
        <f t="shared" si="40"/>
        <v>+0.27303</v>
      </c>
      <c r="C195" s="125">
        <v>0.27302999999999999</v>
      </c>
      <c r="D195" t="str">
        <f t="shared" si="41"/>
        <v>+0.27645   +0.27303</v>
      </c>
      <c r="E195" t="str">
        <f t="shared" si="42"/>
        <v>+0.27645</v>
      </c>
      <c r="F195" s="125">
        <v>0.27644999999999997</v>
      </c>
      <c r="G195" s="80">
        <f t="shared" si="43"/>
        <v>3.4199999999999786E-3</v>
      </c>
      <c r="H195" s="68">
        <f t="shared" si="44"/>
        <v>1.237113402061848E-2</v>
      </c>
      <c r="I195">
        <f t="shared" si="45"/>
        <v>1.2371134020618479</v>
      </c>
    </row>
    <row r="196" spans="1:9" x14ac:dyDescent="0.2">
      <c r="A196" t="s">
        <v>891</v>
      </c>
      <c r="B196" t="str">
        <f t="shared" ref="B196:B247" si="46">RIGHT(A196,8)</f>
        <v>+0.03370</v>
      </c>
      <c r="C196" s="125">
        <v>3.3700000000000001E-2</v>
      </c>
      <c r="D196" t="str">
        <f t="shared" ref="D196:D247" si="47">RIGHT(A196,19)</f>
        <v>+0.03634   +0.03370</v>
      </c>
      <c r="E196" t="str">
        <f t="shared" ref="E196:E247" si="48">LEFT(D196,8)</f>
        <v>+0.03634</v>
      </c>
      <c r="F196" s="125">
        <v>3.6339999999999997E-2</v>
      </c>
      <c r="G196" s="80">
        <f t="shared" ref="G196:G247" si="49">ABS(F196-C196)</f>
        <v>2.6399999999999965E-3</v>
      </c>
      <c r="H196" s="68">
        <f t="shared" ref="H196:H247" si="50">ABS(G196)/ABS(F196)</f>
        <v>7.2647220693450656E-2</v>
      </c>
      <c r="I196">
        <f t="shared" ref="I196:I247" si="51">H196*100</f>
        <v>7.2647220693450656</v>
      </c>
    </row>
    <row r="197" spans="1:9" x14ac:dyDescent="0.2">
      <c r="A197" t="s">
        <v>381</v>
      </c>
      <c r="B197" t="str">
        <f t="shared" si="46"/>
        <v>+0.02061</v>
      </c>
      <c r="C197" s="125">
        <v>2.061E-2</v>
      </c>
      <c r="D197" t="str">
        <f t="shared" si="47"/>
        <v>+0.02427   +0.02061</v>
      </c>
      <c r="E197" t="str">
        <f t="shared" si="48"/>
        <v>+0.02427</v>
      </c>
      <c r="F197" s="125">
        <v>2.427E-2</v>
      </c>
      <c r="G197" s="80">
        <f t="shared" si="49"/>
        <v>3.6600000000000001E-3</v>
      </c>
      <c r="H197" s="68">
        <f t="shared" si="50"/>
        <v>0.15080346106304079</v>
      </c>
      <c r="I197">
        <f t="shared" si="51"/>
        <v>15.080346106304079</v>
      </c>
    </row>
    <row r="198" spans="1:9" x14ac:dyDescent="0.2">
      <c r="A198" t="s">
        <v>893</v>
      </c>
      <c r="B198" t="str">
        <f t="shared" si="46"/>
        <v>+0.03694</v>
      </c>
      <c r="C198" s="125">
        <v>3.6940000000000001E-2</v>
      </c>
      <c r="D198" t="str">
        <f t="shared" si="47"/>
        <v>+0.03554   +0.03694</v>
      </c>
      <c r="E198" t="str">
        <f t="shared" si="48"/>
        <v>+0.03554</v>
      </c>
      <c r="F198" s="125">
        <v>3.5540000000000002E-2</v>
      </c>
      <c r="G198" s="80">
        <f t="shared" si="49"/>
        <v>1.3999999999999985E-3</v>
      </c>
      <c r="H198" s="68">
        <f t="shared" si="50"/>
        <v>3.9392234102419765E-2</v>
      </c>
      <c r="I198">
        <f t="shared" si="51"/>
        <v>3.9392234102419765</v>
      </c>
    </row>
    <row r="199" spans="1:9" x14ac:dyDescent="0.2">
      <c r="A199" t="s">
        <v>382</v>
      </c>
      <c r="B199" t="str">
        <f t="shared" si="46"/>
        <v>+0.01609</v>
      </c>
      <c r="C199" s="125">
        <v>1.609E-2</v>
      </c>
      <c r="D199" t="str">
        <f t="shared" si="47"/>
        <v>+0.01627   +0.01609</v>
      </c>
      <c r="E199" t="str">
        <f t="shared" si="48"/>
        <v>+0.01627</v>
      </c>
      <c r="F199" s="125">
        <v>1.627E-2</v>
      </c>
      <c r="G199" s="80">
        <f t="shared" si="49"/>
        <v>1.799999999999996E-4</v>
      </c>
      <c r="H199" s="68">
        <f t="shared" si="50"/>
        <v>1.1063306699446811E-2</v>
      </c>
      <c r="I199">
        <f t="shared" si="51"/>
        <v>1.1063306699446811</v>
      </c>
    </row>
    <row r="200" spans="1:9" x14ac:dyDescent="0.2">
      <c r="A200" t="s">
        <v>383</v>
      </c>
      <c r="B200" t="str">
        <f t="shared" si="46"/>
        <v>-0.01730</v>
      </c>
      <c r="C200" s="125">
        <v>-1.7299999999999999E-2</v>
      </c>
      <c r="D200" t="str">
        <f t="shared" si="47"/>
        <v>-0.01730   -0.01730</v>
      </c>
      <c r="E200" t="str">
        <f t="shared" si="48"/>
        <v>-0.01730</v>
      </c>
      <c r="F200" s="125">
        <v>-1.7299999999999999E-2</v>
      </c>
      <c r="G200" s="80">
        <f t="shared" si="49"/>
        <v>0</v>
      </c>
      <c r="H200" s="68">
        <f t="shared" si="50"/>
        <v>0</v>
      </c>
    </row>
    <row r="201" spans="1:9" x14ac:dyDescent="0.2">
      <c r="A201" t="s">
        <v>384</v>
      </c>
      <c r="B201" t="str">
        <f t="shared" si="46"/>
        <v>+0.03074</v>
      </c>
      <c r="C201" s="125">
        <v>3.074E-2</v>
      </c>
      <c r="D201" t="str">
        <f t="shared" si="47"/>
        <v>+0.03191   +0.03074</v>
      </c>
      <c r="E201" t="str">
        <f t="shared" si="48"/>
        <v>+0.03191</v>
      </c>
      <c r="F201" s="125">
        <v>3.1910000000000001E-2</v>
      </c>
      <c r="G201" s="80">
        <f t="shared" si="49"/>
        <v>1.1700000000000009E-3</v>
      </c>
      <c r="H201" s="68">
        <f t="shared" si="50"/>
        <v>3.6665622062049541E-2</v>
      </c>
      <c r="I201">
        <f t="shared" si="51"/>
        <v>3.6665622062049543</v>
      </c>
    </row>
    <row r="202" spans="1:9" x14ac:dyDescent="0.2">
      <c r="A202" t="s">
        <v>385</v>
      </c>
      <c r="B202" t="str">
        <f t="shared" si="46"/>
        <v>+0.01291</v>
      </c>
      <c r="C202" s="125">
        <v>1.291E-2</v>
      </c>
      <c r="D202" t="str">
        <f t="shared" si="47"/>
        <v>+0.00905   +0.01291</v>
      </c>
      <c r="E202" t="str">
        <f t="shared" si="48"/>
        <v>+0.00905</v>
      </c>
      <c r="F202" s="125">
        <v>9.0500000000000008E-3</v>
      </c>
      <c r="G202" s="80">
        <f t="shared" si="49"/>
        <v>3.8599999999999988E-3</v>
      </c>
      <c r="H202" s="68">
        <f t="shared" si="50"/>
        <v>0.42651933701657441</v>
      </c>
      <c r="I202">
        <f t="shared" si="51"/>
        <v>42.651933701657441</v>
      </c>
    </row>
    <row r="203" spans="1:9" x14ac:dyDescent="0.2">
      <c r="A203" t="s">
        <v>898</v>
      </c>
      <c r="B203" t="str">
        <f t="shared" si="46"/>
        <v>-0.01689</v>
      </c>
      <c r="C203" s="125">
        <v>-1.6889999999999999E-2</v>
      </c>
      <c r="D203" t="str">
        <f t="shared" si="47"/>
        <v>-0.01848   -0.01689</v>
      </c>
      <c r="E203" t="str">
        <f t="shared" si="48"/>
        <v>-0.01848</v>
      </c>
      <c r="F203" s="125">
        <v>-1.848E-2</v>
      </c>
      <c r="G203" s="80">
        <f t="shared" si="49"/>
        <v>1.5900000000000011E-3</v>
      </c>
      <c r="H203" s="68">
        <f t="shared" si="50"/>
        <v>8.6038961038961095E-2</v>
      </c>
      <c r="I203">
        <f t="shared" si="51"/>
        <v>8.6038961038961101</v>
      </c>
    </row>
    <row r="204" spans="1:9" x14ac:dyDescent="0.2">
      <c r="A204" t="s">
        <v>386</v>
      </c>
      <c r="B204" t="str">
        <f t="shared" si="46"/>
        <v>+0.04499</v>
      </c>
      <c r="C204" s="125">
        <v>4.4990000000000002E-2</v>
      </c>
      <c r="D204" t="str">
        <f t="shared" si="47"/>
        <v>+0.04338   +0.04499</v>
      </c>
      <c r="E204" t="str">
        <f t="shared" si="48"/>
        <v>+0.04338</v>
      </c>
      <c r="F204" s="125">
        <v>4.3380000000000002E-2</v>
      </c>
      <c r="G204" s="80">
        <f t="shared" si="49"/>
        <v>1.6100000000000003E-3</v>
      </c>
      <c r="H204" s="68">
        <f t="shared" si="50"/>
        <v>3.7113877362840025E-2</v>
      </c>
      <c r="I204">
        <f t="shared" si="51"/>
        <v>3.7113877362840024</v>
      </c>
    </row>
    <row r="205" spans="1:9" x14ac:dyDescent="0.2">
      <c r="A205" t="s">
        <v>387</v>
      </c>
      <c r="B205" t="str">
        <f t="shared" si="46"/>
        <v>-0.04354</v>
      </c>
      <c r="C205" s="125">
        <v>-4.3540000000000002E-2</v>
      </c>
      <c r="D205" t="str">
        <f t="shared" si="47"/>
        <v>-0.04692   -0.04354</v>
      </c>
      <c r="E205" t="str">
        <f t="shared" si="48"/>
        <v>-0.04692</v>
      </c>
      <c r="F205" s="125">
        <v>-4.6920000000000003E-2</v>
      </c>
      <c r="G205" s="80">
        <f t="shared" si="49"/>
        <v>3.3800000000000011E-3</v>
      </c>
      <c r="H205" s="68">
        <f t="shared" si="50"/>
        <v>7.2037510656436501E-2</v>
      </c>
      <c r="I205">
        <f t="shared" si="51"/>
        <v>7.2037510656436501</v>
      </c>
    </row>
    <row r="206" spans="1:9" x14ac:dyDescent="0.2">
      <c r="A206" t="s">
        <v>388</v>
      </c>
      <c r="B206" t="str">
        <f t="shared" si="46"/>
        <v>+0.15835</v>
      </c>
      <c r="C206" s="125">
        <v>0.15834999999999999</v>
      </c>
      <c r="D206" t="str">
        <f t="shared" si="47"/>
        <v>+0.15506   +0.15835</v>
      </c>
      <c r="E206" t="str">
        <f t="shared" si="48"/>
        <v>+0.15506</v>
      </c>
      <c r="F206" s="125">
        <v>0.15506</v>
      </c>
      <c r="G206" s="80">
        <f t="shared" si="49"/>
        <v>3.2899999999999874E-3</v>
      </c>
      <c r="H206" s="68">
        <f t="shared" si="50"/>
        <v>2.1217593189732924E-2</v>
      </c>
      <c r="I206">
        <f t="shared" si="51"/>
        <v>2.1217593189732922</v>
      </c>
    </row>
    <row r="207" spans="1:9" x14ac:dyDescent="0.2">
      <c r="A207" t="s">
        <v>389</v>
      </c>
      <c r="B207" t="str">
        <f t="shared" si="46"/>
        <v>-0.13625</v>
      </c>
      <c r="C207" s="125">
        <v>-0.13625000000000001</v>
      </c>
      <c r="D207" t="str">
        <f t="shared" si="47"/>
        <v>-0.13879   -0.13625</v>
      </c>
      <c r="E207" t="str">
        <f t="shared" si="48"/>
        <v>-0.13879</v>
      </c>
      <c r="F207" s="125">
        <v>-0.13879</v>
      </c>
      <c r="G207" s="80">
        <f t="shared" si="49"/>
        <v>2.5399999999999867E-3</v>
      </c>
      <c r="H207" s="68">
        <f t="shared" si="50"/>
        <v>1.8301030333597427E-2</v>
      </c>
      <c r="I207">
        <f t="shared" si="51"/>
        <v>1.8301030333597428</v>
      </c>
    </row>
    <row r="208" spans="1:9" x14ac:dyDescent="0.2">
      <c r="A208" t="s">
        <v>903</v>
      </c>
      <c r="B208" t="str">
        <f t="shared" si="46"/>
        <v>-0.09367</v>
      </c>
      <c r="C208" s="125">
        <v>-9.3670000000000003E-2</v>
      </c>
      <c r="D208" t="str">
        <f t="shared" si="47"/>
        <v>-0.09754   -0.09367</v>
      </c>
      <c r="E208" t="str">
        <f t="shared" si="48"/>
        <v>-0.09754</v>
      </c>
      <c r="F208" s="125">
        <v>-9.7540000000000002E-2</v>
      </c>
      <c r="G208" s="80">
        <f t="shared" si="49"/>
        <v>3.8699999999999984E-3</v>
      </c>
      <c r="H208" s="68">
        <f t="shared" si="50"/>
        <v>3.9676030346524484E-2</v>
      </c>
      <c r="I208">
        <f t="shared" si="51"/>
        <v>3.9676030346524485</v>
      </c>
    </row>
    <row r="209" spans="1:9" x14ac:dyDescent="0.2">
      <c r="A209" t="s">
        <v>390</v>
      </c>
      <c r="B209" t="str">
        <f t="shared" si="46"/>
        <v>+0.11751</v>
      </c>
      <c r="C209" s="125">
        <v>0.11751</v>
      </c>
      <c r="D209" t="str">
        <f t="shared" si="47"/>
        <v>+0.11464   +0.11751</v>
      </c>
      <c r="E209" t="str">
        <f t="shared" si="48"/>
        <v>+0.11464</v>
      </c>
      <c r="F209" s="125">
        <v>0.11464000000000001</v>
      </c>
      <c r="G209" s="80">
        <f t="shared" si="49"/>
        <v>2.8699999999999976E-3</v>
      </c>
      <c r="H209" s="68">
        <f t="shared" si="50"/>
        <v>2.5034891835310515E-2</v>
      </c>
      <c r="I209">
        <f t="shared" si="51"/>
        <v>2.5034891835310513</v>
      </c>
    </row>
    <row r="210" spans="1:9" x14ac:dyDescent="0.2">
      <c r="A210" t="s">
        <v>905</v>
      </c>
      <c r="B210" t="str">
        <f t="shared" si="46"/>
        <v>-0.00497</v>
      </c>
      <c r="C210" s="125">
        <v>-4.9699999999999996E-3</v>
      </c>
      <c r="D210" t="str">
        <f t="shared" si="47"/>
        <v>-0.00375   -0.00497</v>
      </c>
      <c r="E210" t="str">
        <f t="shared" si="48"/>
        <v>-0.00375</v>
      </c>
      <c r="F210" s="125">
        <v>-3.7499999999999999E-3</v>
      </c>
      <c r="G210" s="80">
        <f t="shared" si="49"/>
        <v>1.2199999999999997E-3</v>
      </c>
      <c r="H210" s="68">
        <f t="shared" si="50"/>
        <v>0.32533333333333325</v>
      </c>
      <c r="I210">
        <f t="shared" si="51"/>
        <v>32.533333333333324</v>
      </c>
    </row>
    <row r="211" spans="1:9" x14ac:dyDescent="0.2">
      <c r="A211" t="s">
        <v>391</v>
      </c>
      <c r="B211" t="str">
        <f t="shared" si="46"/>
        <v>+0.01591</v>
      </c>
      <c r="C211" s="125">
        <v>1.5910000000000001E-2</v>
      </c>
      <c r="D211" t="str">
        <f t="shared" si="47"/>
        <v>+0.01682   +0.01591</v>
      </c>
      <c r="E211" t="str">
        <f t="shared" si="48"/>
        <v>+0.01682</v>
      </c>
      <c r="F211" s="125">
        <v>1.6820000000000002E-2</v>
      </c>
      <c r="G211" s="80">
        <f t="shared" si="49"/>
        <v>9.1000000000000109E-4</v>
      </c>
      <c r="H211" s="68">
        <f t="shared" si="50"/>
        <v>5.4102259215220036E-2</v>
      </c>
      <c r="I211">
        <f t="shared" si="51"/>
        <v>5.4102259215220032</v>
      </c>
    </row>
    <row r="212" spans="1:9" x14ac:dyDescent="0.2">
      <c r="A212" t="s">
        <v>392</v>
      </c>
      <c r="B212" t="str">
        <f t="shared" si="46"/>
        <v>+0.12543</v>
      </c>
      <c r="C212" s="125">
        <v>0.12543000000000001</v>
      </c>
      <c r="D212" t="str">
        <f t="shared" si="47"/>
        <v>+0.12705   +0.12543</v>
      </c>
      <c r="E212" t="str">
        <f t="shared" si="48"/>
        <v>+0.12705</v>
      </c>
      <c r="F212" s="125">
        <v>0.12705</v>
      </c>
      <c r="G212" s="80">
        <f t="shared" si="49"/>
        <v>1.6199999999999826E-3</v>
      </c>
      <c r="H212" s="68">
        <f t="shared" si="50"/>
        <v>1.2750885478158069E-2</v>
      </c>
      <c r="I212">
        <f t="shared" si="51"/>
        <v>1.2750885478158069</v>
      </c>
    </row>
    <row r="213" spans="1:9" x14ac:dyDescent="0.2">
      <c r="A213" t="s">
        <v>393</v>
      </c>
      <c r="B213" t="str">
        <f t="shared" si="46"/>
        <v>-0.08387</v>
      </c>
      <c r="C213" s="125">
        <v>-8.387E-2</v>
      </c>
      <c r="D213" t="str">
        <f t="shared" si="47"/>
        <v>-0.08268   -0.08387</v>
      </c>
      <c r="E213" t="str">
        <f t="shared" si="48"/>
        <v>-0.08268</v>
      </c>
      <c r="F213" s="125">
        <v>-8.2680000000000003E-2</v>
      </c>
      <c r="G213" s="80">
        <f t="shared" si="49"/>
        <v>1.1899999999999966E-3</v>
      </c>
      <c r="H213" s="68">
        <f t="shared" si="50"/>
        <v>1.4392839864537937E-2</v>
      </c>
      <c r="I213">
        <f t="shared" si="51"/>
        <v>1.4392839864537936</v>
      </c>
    </row>
    <row r="214" spans="1:9" x14ac:dyDescent="0.2">
      <c r="A214" t="s">
        <v>909</v>
      </c>
      <c r="B214" t="str">
        <f t="shared" si="46"/>
        <v>+0.03765</v>
      </c>
      <c r="C214" s="125">
        <v>3.7650000000000003E-2</v>
      </c>
      <c r="D214" t="str">
        <f t="shared" si="47"/>
        <v>+0.03518   +0.03765</v>
      </c>
      <c r="E214" t="str">
        <f t="shared" si="48"/>
        <v>+0.03518</v>
      </c>
      <c r="F214" s="125">
        <v>3.5180000000000003E-2</v>
      </c>
      <c r="G214" s="80">
        <f t="shared" si="49"/>
        <v>2.47E-3</v>
      </c>
      <c r="H214" s="68">
        <f t="shared" si="50"/>
        <v>7.0210346787947686E-2</v>
      </c>
      <c r="I214">
        <f t="shared" si="51"/>
        <v>7.0210346787947682</v>
      </c>
    </row>
    <row r="215" spans="1:9" x14ac:dyDescent="0.2">
      <c r="A215" t="s">
        <v>394</v>
      </c>
      <c r="B215" t="str">
        <f t="shared" si="46"/>
        <v>-0.03490</v>
      </c>
      <c r="C215" s="125">
        <v>-3.49E-2</v>
      </c>
      <c r="D215" t="str">
        <f t="shared" si="47"/>
        <v>-0.03403   -0.03490</v>
      </c>
      <c r="E215" t="str">
        <f t="shared" si="48"/>
        <v>-0.03403</v>
      </c>
      <c r="F215" s="125">
        <v>-3.4029999999999998E-2</v>
      </c>
      <c r="G215" s="80">
        <f t="shared" si="49"/>
        <v>8.7000000000000272E-4</v>
      </c>
      <c r="H215" s="68">
        <f t="shared" si="50"/>
        <v>2.5565677343520506E-2</v>
      </c>
      <c r="I215">
        <f t="shared" si="51"/>
        <v>2.5565677343520505</v>
      </c>
    </row>
    <row r="216" spans="1:9" x14ac:dyDescent="0.2">
      <c r="A216" t="s">
        <v>911</v>
      </c>
      <c r="B216" t="str">
        <f t="shared" si="46"/>
        <v>+0.02249</v>
      </c>
      <c r="C216" s="125">
        <v>2.249E-2</v>
      </c>
      <c r="D216" t="str">
        <f t="shared" si="47"/>
        <v>+0.02552   +0.02249</v>
      </c>
      <c r="E216" t="str">
        <f t="shared" si="48"/>
        <v>+0.02552</v>
      </c>
      <c r="F216" s="125">
        <v>2.5520000000000001E-2</v>
      </c>
      <c r="G216" s="80">
        <f t="shared" si="49"/>
        <v>3.0300000000000014E-3</v>
      </c>
      <c r="H216" s="68">
        <f t="shared" si="50"/>
        <v>0.11873040752351102</v>
      </c>
      <c r="I216">
        <f t="shared" si="51"/>
        <v>11.873040752351102</v>
      </c>
    </row>
    <row r="217" spans="1:9" x14ac:dyDescent="0.2">
      <c r="A217" t="s">
        <v>395</v>
      </c>
      <c r="B217" t="str">
        <f t="shared" si="46"/>
        <v>-0.02286</v>
      </c>
      <c r="C217" s="125">
        <v>-2.2859999999999998E-2</v>
      </c>
      <c r="D217" t="str">
        <f t="shared" si="47"/>
        <v>-0.02400   -0.02286</v>
      </c>
      <c r="E217" t="str">
        <f t="shared" si="48"/>
        <v>-0.02400</v>
      </c>
      <c r="F217" s="125">
        <v>-2.4E-2</v>
      </c>
      <c r="G217" s="80">
        <f t="shared" si="49"/>
        <v>1.1400000000000021E-3</v>
      </c>
      <c r="H217" s="68">
        <f t="shared" si="50"/>
        <v>4.7500000000000091E-2</v>
      </c>
      <c r="I217">
        <f t="shared" si="51"/>
        <v>4.7500000000000089</v>
      </c>
    </row>
    <row r="218" spans="1:9" x14ac:dyDescent="0.2">
      <c r="A218" t="s">
        <v>913</v>
      </c>
      <c r="B218" t="str">
        <f t="shared" si="46"/>
        <v>+0.07119</v>
      </c>
      <c r="C218" s="125">
        <v>7.1190000000000003E-2</v>
      </c>
      <c r="D218" t="str">
        <f t="shared" si="47"/>
        <v>+0.07440   +0.07119</v>
      </c>
      <c r="E218" t="str">
        <f t="shared" si="48"/>
        <v>+0.07440</v>
      </c>
      <c r="F218" s="125">
        <v>7.4399999999999994E-2</v>
      </c>
      <c r="G218" s="80">
        <f t="shared" si="49"/>
        <v>3.2099999999999906E-3</v>
      </c>
      <c r="H218" s="68">
        <f t="shared" si="50"/>
        <v>4.3145161290322455E-2</v>
      </c>
      <c r="I218">
        <f t="shared" si="51"/>
        <v>4.3145161290322456</v>
      </c>
    </row>
    <row r="219" spans="1:9" x14ac:dyDescent="0.2">
      <c r="A219" t="s">
        <v>396</v>
      </c>
      <c r="B219" t="str">
        <f t="shared" si="46"/>
        <v>-0.07150</v>
      </c>
      <c r="C219" s="125">
        <v>-7.1499999999999994E-2</v>
      </c>
      <c r="D219" t="str">
        <f t="shared" si="47"/>
        <v>-0.07012   -0.07150</v>
      </c>
      <c r="E219" t="str">
        <f t="shared" si="48"/>
        <v>-0.07012</v>
      </c>
      <c r="F219" s="125">
        <v>-7.0120000000000002E-2</v>
      </c>
      <c r="G219" s="80">
        <f t="shared" si="49"/>
        <v>1.3799999999999923E-3</v>
      </c>
      <c r="H219" s="68">
        <f t="shared" si="50"/>
        <v>1.9680547632629667E-2</v>
      </c>
      <c r="I219">
        <f t="shared" si="51"/>
        <v>1.9680547632629668</v>
      </c>
    </row>
    <row r="220" spans="1:9" x14ac:dyDescent="0.2">
      <c r="A220" t="s">
        <v>915</v>
      </c>
      <c r="B220" t="str">
        <f t="shared" si="46"/>
        <v>-0.16718</v>
      </c>
      <c r="C220" s="125">
        <v>-0.16718</v>
      </c>
      <c r="D220" t="str">
        <f t="shared" si="47"/>
        <v>-0.16881   -0.16718</v>
      </c>
      <c r="E220" t="str">
        <f t="shared" si="48"/>
        <v>-0.16881</v>
      </c>
      <c r="F220" s="125">
        <v>-0.16880999999999999</v>
      </c>
      <c r="G220" s="80">
        <f t="shared" si="49"/>
        <v>1.6299999999999926E-3</v>
      </c>
      <c r="H220" s="68">
        <f t="shared" si="50"/>
        <v>9.655826076654184E-3</v>
      </c>
      <c r="I220">
        <f t="shared" si="51"/>
        <v>0.96558260766541837</v>
      </c>
    </row>
    <row r="221" spans="1:9" x14ac:dyDescent="0.2">
      <c r="A221" t="s">
        <v>916</v>
      </c>
      <c r="B221" t="str">
        <f t="shared" si="46"/>
        <v>+0.17211</v>
      </c>
      <c r="C221" s="125">
        <v>0.17211000000000001</v>
      </c>
      <c r="D221" t="str">
        <f t="shared" si="47"/>
        <v>+0.17326   +0.17211</v>
      </c>
      <c r="E221" t="str">
        <f t="shared" si="48"/>
        <v>+0.17326</v>
      </c>
      <c r="F221" s="125">
        <v>0.17326</v>
      </c>
      <c r="G221" s="80">
        <f t="shared" si="49"/>
        <v>1.1499999999999844E-3</v>
      </c>
      <c r="H221" s="68">
        <f t="shared" si="50"/>
        <v>6.6374235253375529E-3</v>
      </c>
      <c r="I221">
        <f t="shared" si="51"/>
        <v>0.66374235253375524</v>
      </c>
    </row>
    <row r="222" spans="1:9" x14ac:dyDescent="0.2">
      <c r="A222" t="s">
        <v>397</v>
      </c>
      <c r="B222" t="str">
        <f t="shared" si="46"/>
        <v>+0.06545</v>
      </c>
      <c r="C222" s="125">
        <v>6.5449999999999994E-2</v>
      </c>
      <c r="D222" t="str">
        <f t="shared" si="47"/>
        <v>+0.06180   +0.06545</v>
      </c>
      <c r="E222" t="str">
        <f t="shared" si="48"/>
        <v>+0.06180</v>
      </c>
      <c r="F222" s="125">
        <v>6.1800000000000001E-2</v>
      </c>
      <c r="G222" s="80">
        <f t="shared" si="49"/>
        <v>3.6499999999999935E-3</v>
      </c>
      <c r="H222" s="68">
        <f t="shared" si="50"/>
        <v>5.9061488673139054E-2</v>
      </c>
      <c r="I222">
        <f t="shared" si="51"/>
        <v>5.9061488673139051</v>
      </c>
    </row>
    <row r="223" spans="1:9" x14ac:dyDescent="0.2">
      <c r="A223" t="s">
        <v>398</v>
      </c>
      <c r="B223" t="str">
        <f t="shared" si="46"/>
        <v>-0.05751</v>
      </c>
      <c r="C223" s="125">
        <v>-5.7509999999999999E-2</v>
      </c>
      <c r="D223" t="str">
        <f t="shared" si="47"/>
        <v>-0.05372   -0.05751</v>
      </c>
      <c r="E223" t="str">
        <f t="shared" si="48"/>
        <v>-0.05372</v>
      </c>
      <c r="F223" s="125">
        <v>-5.3719999999999997E-2</v>
      </c>
      <c r="G223" s="80">
        <f t="shared" si="49"/>
        <v>3.7900000000000017E-3</v>
      </c>
      <c r="H223" s="68">
        <f t="shared" si="50"/>
        <v>7.0551005212211498E-2</v>
      </c>
      <c r="I223">
        <f t="shared" si="51"/>
        <v>7.0551005212211502</v>
      </c>
    </row>
    <row r="224" spans="1:9" x14ac:dyDescent="0.2">
      <c r="A224" t="s">
        <v>919</v>
      </c>
      <c r="B224" t="str">
        <f t="shared" si="46"/>
        <v>+0.04407</v>
      </c>
      <c r="C224" s="125">
        <v>4.4069999999999998E-2</v>
      </c>
      <c r="D224" t="str">
        <f t="shared" si="47"/>
        <v>+0.04268   +0.04407</v>
      </c>
      <c r="E224" t="str">
        <f t="shared" si="48"/>
        <v>+0.04268</v>
      </c>
      <c r="F224" s="125">
        <v>4.2680000000000003E-2</v>
      </c>
      <c r="G224" s="80">
        <f t="shared" si="49"/>
        <v>1.3899999999999954E-3</v>
      </c>
      <c r="H224" s="68">
        <f t="shared" si="50"/>
        <v>3.2567947516401012E-2</v>
      </c>
      <c r="I224">
        <f t="shared" si="51"/>
        <v>3.256794751640101</v>
      </c>
    </row>
    <row r="225" spans="1:9" x14ac:dyDescent="0.2">
      <c r="A225" t="s">
        <v>399</v>
      </c>
      <c r="B225" t="str">
        <f t="shared" si="46"/>
        <v>-0.04144</v>
      </c>
      <c r="C225" s="125">
        <v>-4.1439999999999998E-2</v>
      </c>
      <c r="D225" t="str">
        <f t="shared" si="47"/>
        <v>-0.04233   -0.04144</v>
      </c>
      <c r="E225" t="str">
        <f t="shared" si="48"/>
        <v>-0.04233</v>
      </c>
      <c r="F225" s="125">
        <v>-4.233E-2</v>
      </c>
      <c r="G225" s="80">
        <f t="shared" si="49"/>
        <v>8.900000000000019E-4</v>
      </c>
      <c r="H225" s="68">
        <f t="shared" si="50"/>
        <v>2.1025277580911928E-2</v>
      </c>
      <c r="I225">
        <f t="shared" si="51"/>
        <v>2.1025277580911927</v>
      </c>
    </row>
    <row r="226" spans="1:9" x14ac:dyDescent="0.2">
      <c r="A226" t="s">
        <v>921</v>
      </c>
      <c r="B226" t="str">
        <f t="shared" si="46"/>
        <v>+0.03654</v>
      </c>
      <c r="C226" s="125">
        <v>3.6540000000000003E-2</v>
      </c>
      <c r="D226" t="str">
        <f t="shared" si="47"/>
        <v>+0.03494   +0.03654</v>
      </c>
      <c r="E226" t="str">
        <f t="shared" si="48"/>
        <v>+0.03494</v>
      </c>
      <c r="F226" s="125">
        <v>3.4939999999999999E-2</v>
      </c>
      <c r="G226" s="80">
        <f t="shared" si="49"/>
        <v>1.6000000000000042E-3</v>
      </c>
      <c r="H226" s="68">
        <f t="shared" si="50"/>
        <v>4.5792787635947463E-2</v>
      </c>
      <c r="I226">
        <f t="shared" si="51"/>
        <v>4.5792787635947461</v>
      </c>
    </row>
    <row r="227" spans="1:9" x14ac:dyDescent="0.2">
      <c r="A227" t="s">
        <v>400</v>
      </c>
      <c r="B227" t="str">
        <f t="shared" si="46"/>
        <v>-0.03526</v>
      </c>
      <c r="C227" s="125">
        <v>-3.526E-2</v>
      </c>
      <c r="D227" t="str">
        <f t="shared" si="47"/>
        <v>-0.03253   -0.03526</v>
      </c>
      <c r="E227" t="str">
        <f t="shared" si="48"/>
        <v>-0.03253</v>
      </c>
      <c r="F227" s="125">
        <v>-3.2530000000000003E-2</v>
      </c>
      <c r="G227" s="80">
        <f t="shared" si="49"/>
        <v>2.7299999999999963E-3</v>
      </c>
      <c r="H227" s="68">
        <f t="shared" si="50"/>
        <v>8.3922533046418571E-2</v>
      </c>
      <c r="I227">
        <f t="shared" si="51"/>
        <v>8.3922533046418568</v>
      </c>
    </row>
    <row r="228" spans="1:9" x14ac:dyDescent="0.2">
      <c r="A228" t="s">
        <v>401</v>
      </c>
      <c r="B228" t="str">
        <f t="shared" si="46"/>
        <v>-0.01252</v>
      </c>
      <c r="C228" s="125">
        <v>-1.252E-2</v>
      </c>
      <c r="D228" t="str">
        <f t="shared" si="47"/>
        <v>-0.01639   -0.01252</v>
      </c>
      <c r="E228" t="str">
        <f t="shared" si="48"/>
        <v>-0.01639</v>
      </c>
      <c r="F228" s="125">
        <v>-1.6389999999999998E-2</v>
      </c>
      <c r="G228" s="80">
        <f t="shared" si="49"/>
        <v>3.8699999999999984E-3</v>
      </c>
      <c r="H228" s="68">
        <f t="shared" si="50"/>
        <v>0.23611958511287362</v>
      </c>
      <c r="I228">
        <f t="shared" si="51"/>
        <v>23.611958511287362</v>
      </c>
    </row>
    <row r="229" spans="1:9" x14ac:dyDescent="0.2">
      <c r="A229" t="s">
        <v>402</v>
      </c>
      <c r="B229" t="str">
        <f t="shared" si="46"/>
        <v>+0.01622</v>
      </c>
      <c r="C229" s="125">
        <v>1.6219999999999998E-2</v>
      </c>
      <c r="D229" t="str">
        <f t="shared" si="47"/>
        <v>+0.01669   +0.01622</v>
      </c>
      <c r="E229" t="str">
        <f t="shared" si="48"/>
        <v>+0.01669</v>
      </c>
      <c r="F229" s="125">
        <v>1.669E-2</v>
      </c>
      <c r="G229" s="80">
        <f t="shared" si="49"/>
        <v>4.7000000000000167E-4</v>
      </c>
      <c r="H229" s="68">
        <f t="shared" si="50"/>
        <v>2.8160575194727481E-2</v>
      </c>
      <c r="I229">
        <f t="shared" si="51"/>
        <v>2.8160575194727482</v>
      </c>
    </row>
    <row r="230" spans="1:9" x14ac:dyDescent="0.2">
      <c r="A230" t="s">
        <v>925</v>
      </c>
      <c r="B230" t="str">
        <f t="shared" si="46"/>
        <v>+0.00930</v>
      </c>
      <c r="C230" s="125">
        <v>9.2999999999999992E-3</v>
      </c>
      <c r="D230" t="str">
        <f t="shared" si="47"/>
        <v>+0.00803   +0.00930</v>
      </c>
      <c r="E230" t="str">
        <f t="shared" si="48"/>
        <v>+0.00803</v>
      </c>
      <c r="F230" s="125">
        <v>8.0300000000000007E-3</v>
      </c>
      <c r="G230" s="80">
        <f t="shared" si="49"/>
        <v>1.2699999999999986E-3</v>
      </c>
      <c r="H230" s="68">
        <f t="shared" si="50"/>
        <v>0.15815691158156892</v>
      </c>
      <c r="I230">
        <f t="shared" si="51"/>
        <v>15.815691158156891</v>
      </c>
    </row>
    <row r="231" spans="1:9" x14ac:dyDescent="0.2">
      <c r="A231" t="s">
        <v>403</v>
      </c>
      <c r="B231" t="str">
        <f t="shared" si="46"/>
        <v>-0.00766</v>
      </c>
      <c r="C231" s="125">
        <v>-7.6600000000000001E-3</v>
      </c>
      <c r="D231" t="str">
        <f t="shared" si="47"/>
        <v>-0.00797   -0.00766</v>
      </c>
      <c r="E231" t="str">
        <f t="shared" si="48"/>
        <v>-0.00797</v>
      </c>
      <c r="F231" s="125">
        <v>-7.9699999999999997E-3</v>
      </c>
      <c r="G231" s="80">
        <f t="shared" si="49"/>
        <v>3.0999999999999951E-4</v>
      </c>
      <c r="H231" s="68">
        <f t="shared" si="50"/>
        <v>3.8895859473023778E-2</v>
      </c>
      <c r="I231">
        <f t="shared" si="51"/>
        <v>3.8895859473023777</v>
      </c>
    </row>
    <row r="232" spans="1:9" x14ac:dyDescent="0.2">
      <c r="A232" t="s">
        <v>404</v>
      </c>
      <c r="B232" t="str">
        <f t="shared" si="46"/>
        <v>+0.01327</v>
      </c>
      <c r="C232" s="125">
        <v>1.3270000000000001E-2</v>
      </c>
      <c r="D232" t="str">
        <f t="shared" si="47"/>
        <v>+0.01554   +0.01327</v>
      </c>
      <c r="E232" t="str">
        <f t="shared" si="48"/>
        <v>+0.01554</v>
      </c>
      <c r="F232" s="125">
        <v>1.554E-2</v>
      </c>
      <c r="G232" s="80">
        <f t="shared" si="49"/>
        <v>2.2699999999999994E-3</v>
      </c>
      <c r="H232" s="68">
        <f t="shared" si="50"/>
        <v>0.14607464607464604</v>
      </c>
      <c r="I232">
        <f t="shared" si="51"/>
        <v>14.607464607464603</v>
      </c>
    </row>
    <row r="233" spans="1:9" x14ac:dyDescent="0.2">
      <c r="A233" t="s">
        <v>405</v>
      </c>
      <c r="B233" t="str">
        <f t="shared" si="46"/>
        <v>-0.01650</v>
      </c>
      <c r="C233" s="125">
        <v>-1.6500000000000001E-2</v>
      </c>
      <c r="D233" t="str">
        <f t="shared" si="47"/>
        <v>-0.01451   -0.01650</v>
      </c>
      <c r="E233" t="str">
        <f t="shared" si="48"/>
        <v>-0.01451</v>
      </c>
      <c r="F233" s="125">
        <v>-1.451E-2</v>
      </c>
      <c r="G233" s="80">
        <f t="shared" si="49"/>
        <v>1.9900000000000004E-3</v>
      </c>
      <c r="H233" s="68">
        <f t="shared" si="50"/>
        <v>0.13714679531357687</v>
      </c>
      <c r="I233">
        <f t="shared" si="51"/>
        <v>13.714679531357687</v>
      </c>
    </row>
    <row r="234" spans="1:9" x14ac:dyDescent="0.2">
      <c r="A234" t="s">
        <v>406</v>
      </c>
      <c r="B234" t="str">
        <f t="shared" si="46"/>
        <v>-0.16549</v>
      </c>
      <c r="C234" s="125">
        <v>-0.16549</v>
      </c>
      <c r="D234" t="str">
        <f t="shared" si="47"/>
        <v>-0.16752   -0.16549</v>
      </c>
      <c r="E234" t="str">
        <f t="shared" si="48"/>
        <v>-0.16752</v>
      </c>
      <c r="F234" s="125">
        <v>-0.16752</v>
      </c>
      <c r="G234" s="80">
        <f t="shared" si="49"/>
        <v>2.030000000000004E-3</v>
      </c>
      <c r="H234" s="68">
        <f t="shared" si="50"/>
        <v>1.2117956064947493E-2</v>
      </c>
      <c r="I234">
        <f t="shared" si="51"/>
        <v>1.2117956064947493</v>
      </c>
    </row>
    <row r="235" spans="1:9" x14ac:dyDescent="0.2">
      <c r="A235" t="s">
        <v>407</v>
      </c>
      <c r="B235" t="str">
        <f t="shared" si="46"/>
        <v>+0.29852</v>
      </c>
      <c r="C235" s="125">
        <v>0.29852000000000001</v>
      </c>
      <c r="D235" t="str">
        <f t="shared" si="47"/>
        <v>+0.30373   +0.29852</v>
      </c>
      <c r="E235" t="str">
        <f t="shared" si="48"/>
        <v>+0.30373</v>
      </c>
      <c r="F235" s="125">
        <v>0.30373</v>
      </c>
      <c r="G235" s="80">
        <f t="shared" si="49"/>
        <v>5.2099999999999924E-3</v>
      </c>
      <c r="H235" s="68">
        <f t="shared" si="50"/>
        <v>1.7153392815987861E-2</v>
      </c>
      <c r="I235">
        <f t="shared" si="51"/>
        <v>1.715339281598786</v>
      </c>
    </row>
    <row r="236" spans="1:9" x14ac:dyDescent="0.2">
      <c r="A236" t="s">
        <v>931</v>
      </c>
      <c r="B236" t="str">
        <f t="shared" si="46"/>
        <v>+0.06240</v>
      </c>
      <c r="C236" s="125">
        <v>6.2399999999999997E-2</v>
      </c>
      <c r="D236" t="str">
        <f t="shared" si="47"/>
        <v>+0.05965   +0.06240</v>
      </c>
      <c r="E236" t="str">
        <f t="shared" si="48"/>
        <v>+0.05965</v>
      </c>
      <c r="F236" s="125">
        <v>5.9650000000000002E-2</v>
      </c>
      <c r="G236" s="80">
        <f t="shared" si="49"/>
        <v>2.7499999999999955E-3</v>
      </c>
      <c r="H236" s="68">
        <f t="shared" si="50"/>
        <v>4.6102263202011662E-2</v>
      </c>
      <c r="I236">
        <f t="shared" si="51"/>
        <v>4.610226320201166</v>
      </c>
    </row>
    <row r="237" spans="1:9" x14ac:dyDescent="0.2">
      <c r="A237" t="s">
        <v>408</v>
      </c>
      <c r="B237" t="str">
        <f t="shared" si="46"/>
        <v>+0.04088</v>
      </c>
      <c r="C237" s="125">
        <v>4.088E-2</v>
      </c>
      <c r="D237" t="str">
        <f t="shared" si="47"/>
        <v>+0.03876   +0.04088</v>
      </c>
      <c r="E237" t="str">
        <f t="shared" si="48"/>
        <v>+0.03876</v>
      </c>
      <c r="F237" s="125">
        <v>3.8760000000000003E-2</v>
      </c>
      <c r="G237" s="80">
        <f t="shared" si="49"/>
        <v>2.1199999999999969E-3</v>
      </c>
      <c r="H237" s="68">
        <f t="shared" si="50"/>
        <v>5.4695562435500431E-2</v>
      </c>
      <c r="I237">
        <f t="shared" si="51"/>
        <v>5.4695562435500431</v>
      </c>
    </row>
    <row r="238" spans="1:9" x14ac:dyDescent="0.2">
      <c r="A238" t="s">
        <v>409</v>
      </c>
      <c r="B238" t="str">
        <f t="shared" si="46"/>
        <v>-0.00883</v>
      </c>
      <c r="C238" s="125">
        <v>-8.8299999999999993E-3</v>
      </c>
      <c r="D238" t="str">
        <f t="shared" si="47"/>
        <v>-0.00595   -0.00883</v>
      </c>
      <c r="E238" t="str">
        <f t="shared" si="48"/>
        <v>-0.00595</v>
      </c>
      <c r="F238" s="125">
        <v>-5.9500000000000004E-3</v>
      </c>
      <c r="G238" s="80">
        <f t="shared" si="49"/>
        <v>2.8799999999999989E-3</v>
      </c>
      <c r="H238" s="68">
        <f t="shared" si="50"/>
        <v>0.48403361344537793</v>
      </c>
      <c r="I238">
        <f t="shared" si="51"/>
        <v>48.403361344537792</v>
      </c>
    </row>
    <row r="239" spans="1:9" x14ac:dyDescent="0.2">
      <c r="A239" t="s">
        <v>934</v>
      </c>
      <c r="B239" t="str">
        <f t="shared" si="46"/>
        <v>+0.05382</v>
      </c>
      <c r="C239" s="125">
        <v>5.382E-2</v>
      </c>
      <c r="D239" t="str">
        <f t="shared" si="47"/>
        <v>+0.05243   +0.05382</v>
      </c>
      <c r="E239" t="str">
        <f t="shared" si="48"/>
        <v>+0.05243</v>
      </c>
      <c r="F239" s="125">
        <v>5.2429999999999997E-2</v>
      </c>
      <c r="G239" s="80">
        <f t="shared" si="49"/>
        <v>1.3900000000000023E-3</v>
      </c>
      <c r="H239" s="68">
        <f t="shared" si="50"/>
        <v>2.6511539195117347E-2</v>
      </c>
      <c r="I239">
        <f t="shared" si="51"/>
        <v>2.6511539195117346</v>
      </c>
    </row>
    <row r="240" spans="1:9" x14ac:dyDescent="0.2">
      <c r="A240" t="s">
        <v>410</v>
      </c>
      <c r="B240" t="str">
        <f t="shared" si="46"/>
        <v>+0.00345</v>
      </c>
      <c r="C240" s="125">
        <v>3.4499999999999999E-3</v>
      </c>
      <c r="D240" t="str">
        <f t="shared" si="47"/>
        <v>+0.00763   +0.00345</v>
      </c>
      <c r="E240" t="str">
        <f t="shared" si="48"/>
        <v>+0.00763</v>
      </c>
      <c r="F240" s="125">
        <v>7.6299999999999996E-3</v>
      </c>
      <c r="G240" s="80">
        <f t="shared" si="49"/>
        <v>4.1799999999999997E-3</v>
      </c>
      <c r="H240" s="68">
        <f t="shared" si="50"/>
        <v>0.54783748361730011</v>
      </c>
      <c r="I240">
        <f t="shared" si="51"/>
        <v>54.783748361730012</v>
      </c>
    </row>
    <row r="241" spans="1:9" x14ac:dyDescent="0.2">
      <c r="A241" t="s">
        <v>411</v>
      </c>
      <c r="B241" t="str">
        <f t="shared" si="46"/>
        <v>+0.16308</v>
      </c>
      <c r="C241" s="125">
        <v>0.16308</v>
      </c>
      <c r="D241" t="str">
        <f t="shared" si="47"/>
        <v>+0.17326   +0.16308</v>
      </c>
      <c r="E241" t="str">
        <f t="shared" si="48"/>
        <v>+0.17326</v>
      </c>
      <c r="F241" s="125">
        <v>0.17326</v>
      </c>
      <c r="G241" s="80">
        <f t="shared" si="49"/>
        <v>1.0179999999999995E-2</v>
      </c>
      <c r="H241" s="68">
        <f t="shared" si="50"/>
        <v>5.8755627380814933E-2</v>
      </c>
      <c r="I241">
        <f t="shared" si="51"/>
        <v>5.8755627380814932</v>
      </c>
    </row>
    <row r="242" spans="1:9" x14ac:dyDescent="0.2">
      <c r="A242" t="s">
        <v>937</v>
      </c>
      <c r="B242" t="str">
        <f t="shared" si="46"/>
        <v>-0.17388</v>
      </c>
      <c r="C242" s="125">
        <v>-0.17388000000000001</v>
      </c>
      <c r="D242" t="str">
        <f t="shared" si="47"/>
        <v>-0.17115   -0.17388</v>
      </c>
      <c r="E242" t="str">
        <f t="shared" si="48"/>
        <v>-0.17115</v>
      </c>
      <c r="F242" s="125">
        <v>-0.17115</v>
      </c>
      <c r="G242" s="80">
        <f t="shared" si="49"/>
        <v>2.7300000000000102E-3</v>
      </c>
      <c r="H242" s="68">
        <f t="shared" si="50"/>
        <v>1.5950920245398834E-2</v>
      </c>
      <c r="I242">
        <f t="shared" si="51"/>
        <v>1.5950920245398834</v>
      </c>
    </row>
    <row r="243" spans="1:9" x14ac:dyDescent="0.2">
      <c r="A243" t="s">
        <v>938</v>
      </c>
      <c r="B243" t="str">
        <f t="shared" si="46"/>
        <v>-0.06127</v>
      </c>
      <c r="C243" s="125">
        <v>-6.1269999999999998E-2</v>
      </c>
      <c r="D243" t="str">
        <f t="shared" si="47"/>
        <v>-0.05872   -0.06127</v>
      </c>
      <c r="E243" t="str">
        <f t="shared" si="48"/>
        <v>-0.05872</v>
      </c>
      <c r="F243" s="125">
        <v>-5.8720000000000001E-2</v>
      </c>
      <c r="G243" s="80">
        <f t="shared" si="49"/>
        <v>2.5499999999999967E-3</v>
      </c>
      <c r="H243" s="68">
        <f t="shared" si="50"/>
        <v>4.3426430517711112E-2</v>
      </c>
      <c r="I243">
        <f t="shared" si="51"/>
        <v>4.3426430517711108</v>
      </c>
    </row>
    <row r="244" spans="1:9" x14ac:dyDescent="0.2">
      <c r="A244" t="s">
        <v>412</v>
      </c>
      <c r="B244" t="str">
        <f t="shared" si="46"/>
        <v>-0.01617</v>
      </c>
      <c r="C244" s="125">
        <v>-1.617E-2</v>
      </c>
      <c r="D244" t="str">
        <f t="shared" si="47"/>
        <v>-0.01734   -0.01617</v>
      </c>
      <c r="E244" t="str">
        <f t="shared" si="48"/>
        <v>-0.01734</v>
      </c>
      <c r="F244" s="125">
        <v>-1.7340000000000001E-2</v>
      </c>
      <c r="G244" s="80">
        <f t="shared" si="49"/>
        <v>1.1700000000000009E-3</v>
      </c>
      <c r="H244" s="68">
        <f t="shared" si="50"/>
        <v>6.7474048442906623E-2</v>
      </c>
      <c r="I244">
        <f t="shared" si="51"/>
        <v>6.7474048442906627</v>
      </c>
    </row>
    <row r="245" spans="1:9" x14ac:dyDescent="0.2">
      <c r="A245" t="s">
        <v>413</v>
      </c>
      <c r="B245" t="str">
        <f t="shared" si="46"/>
        <v>-0.01513</v>
      </c>
      <c r="C245" s="125">
        <v>-1.5129999999999999E-2</v>
      </c>
      <c r="D245" t="str">
        <f t="shared" si="47"/>
        <v>-0.01597   -0.01513</v>
      </c>
      <c r="E245" t="str">
        <f t="shared" si="48"/>
        <v>-0.01597</v>
      </c>
      <c r="F245" s="125">
        <v>-1.5970000000000002E-2</v>
      </c>
      <c r="G245" s="80">
        <f t="shared" si="49"/>
        <v>8.400000000000022E-4</v>
      </c>
      <c r="H245" s="68">
        <f t="shared" si="50"/>
        <v>5.2598622417032066E-2</v>
      </c>
      <c r="I245">
        <f t="shared" si="51"/>
        <v>5.2598622417032068</v>
      </c>
    </row>
    <row r="246" spans="1:9" x14ac:dyDescent="0.2">
      <c r="A246" t="s">
        <v>941</v>
      </c>
      <c r="B246" t="str">
        <f t="shared" si="46"/>
        <v>-0.06259</v>
      </c>
      <c r="C246" s="125">
        <v>-6.2590000000000007E-2</v>
      </c>
      <c r="D246" t="str">
        <f t="shared" si="47"/>
        <v>-0.06255   -0.06259</v>
      </c>
      <c r="E246" t="str">
        <f t="shared" si="48"/>
        <v>-0.06255</v>
      </c>
      <c r="F246" s="125">
        <v>-6.2549999999999994E-2</v>
      </c>
      <c r="G246" s="80">
        <f t="shared" si="49"/>
        <v>4.0000000000012248E-5</v>
      </c>
      <c r="H246" s="68">
        <f t="shared" si="50"/>
        <v>6.3948840927277779E-4</v>
      </c>
      <c r="I246">
        <f t="shared" si="51"/>
        <v>6.3948840927277775E-2</v>
      </c>
    </row>
    <row r="247" spans="1:9" x14ac:dyDescent="0.2">
      <c r="A247" t="s">
        <v>414</v>
      </c>
      <c r="B247" t="str">
        <f t="shared" si="46"/>
        <v>-0.05083</v>
      </c>
      <c r="C247" s="125">
        <v>-5.083E-2</v>
      </c>
      <c r="D247" t="str">
        <f t="shared" si="47"/>
        <v>-0.04703   -0.05083</v>
      </c>
      <c r="E247" t="str">
        <f t="shared" si="48"/>
        <v>-0.04703</v>
      </c>
      <c r="F247" s="125">
        <v>-4.7030000000000002E-2</v>
      </c>
      <c r="G247" s="80">
        <f t="shared" si="49"/>
        <v>3.7999999999999978E-3</v>
      </c>
      <c r="H247" s="68">
        <f t="shared" si="50"/>
        <v>8.0799489687433501E-2</v>
      </c>
      <c r="I247">
        <f t="shared" si="51"/>
        <v>8.0799489687433503</v>
      </c>
    </row>
    <row r="248" spans="1:9" x14ac:dyDescent="0.2">
      <c r="H248" s="124" t="s">
        <v>114</v>
      </c>
      <c r="I248">
        <f>AVERAGE(I126:I247)</f>
        <v>8.6235248344847335</v>
      </c>
    </row>
    <row r="249" spans="1:9" x14ac:dyDescent="0.2">
      <c r="A249" t="s">
        <v>416</v>
      </c>
    </row>
    <row r="250" spans="1:9" x14ac:dyDescent="0.2">
      <c r="A250" t="s">
        <v>118</v>
      </c>
      <c r="B250" t="str">
        <f t="shared" ref="B250:B313" si="52">RIGHT(A250,8)</f>
        <v>+1.56202</v>
      </c>
      <c r="C250" s="125">
        <v>1.56202</v>
      </c>
      <c r="D250" t="str">
        <f t="shared" ref="D250:D313" si="53">RIGHT(A250,19)</f>
        <v>+1.56805   +1.56202</v>
      </c>
      <c r="E250" t="str">
        <f t="shared" ref="E250:E313" si="54">LEFT(D250,8)</f>
        <v>+1.56805</v>
      </c>
      <c r="F250" s="125">
        <v>1.5680499999999999</v>
      </c>
      <c r="G250" s="80">
        <f t="shared" ref="G250:G313" si="55">ABS(F250-C250)</f>
        <v>6.0299999999999798E-3</v>
      </c>
      <c r="H250" s="68">
        <f t="shared" ref="H250:H313" si="56">ABS(G250)/ABS(F250)</f>
        <v>3.8455406396479576E-3</v>
      </c>
      <c r="I250">
        <f t="shared" ref="I250:I313" si="57">H250*100</f>
        <v>0.38455406396479574</v>
      </c>
    </row>
    <row r="251" spans="1:9" x14ac:dyDescent="0.2">
      <c r="A251" t="s">
        <v>818</v>
      </c>
      <c r="B251" t="str">
        <f t="shared" si="52"/>
        <v>-1.54782</v>
      </c>
      <c r="C251" s="125">
        <v>-1.54782</v>
      </c>
      <c r="D251" t="str">
        <f t="shared" si="53"/>
        <v>-1.52511   -1.54782</v>
      </c>
      <c r="E251" t="str">
        <f t="shared" si="54"/>
        <v>-1.52511</v>
      </c>
      <c r="F251" s="125">
        <v>-1.52511</v>
      </c>
      <c r="G251" s="80">
        <f t="shared" si="55"/>
        <v>2.2710000000000008E-2</v>
      </c>
      <c r="H251" s="68">
        <f t="shared" si="56"/>
        <v>1.4890729193304095E-2</v>
      </c>
      <c r="I251">
        <f t="shared" si="57"/>
        <v>1.4890729193304095</v>
      </c>
    </row>
    <row r="252" spans="1:9" x14ac:dyDescent="0.2">
      <c r="A252" t="s">
        <v>119</v>
      </c>
      <c r="B252" t="str">
        <f t="shared" si="52"/>
        <v>+0.75566</v>
      </c>
      <c r="C252" s="125">
        <v>0.75566</v>
      </c>
      <c r="D252" t="str">
        <f t="shared" si="53"/>
        <v>+0.75460   +0.75566</v>
      </c>
      <c r="E252" t="str">
        <f t="shared" si="54"/>
        <v>+0.75460</v>
      </c>
      <c r="F252" s="125">
        <v>0.75460000000000005</v>
      </c>
      <c r="G252" s="80">
        <f t="shared" si="55"/>
        <v>1.0599999999999499E-3</v>
      </c>
      <c r="H252" s="68">
        <f t="shared" si="56"/>
        <v>1.404717731248277E-3</v>
      </c>
      <c r="I252">
        <f t="shared" si="57"/>
        <v>0.1404717731248277</v>
      </c>
    </row>
    <row r="253" spans="1:9" x14ac:dyDescent="0.2">
      <c r="A253" t="s">
        <v>820</v>
      </c>
      <c r="B253" t="str">
        <f t="shared" si="52"/>
        <v>-0.72463</v>
      </c>
      <c r="C253" s="125">
        <v>-0.72463</v>
      </c>
      <c r="D253" t="str">
        <f t="shared" si="53"/>
        <v>-0.72702   -0.72463</v>
      </c>
      <c r="E253" t="str">
        <f t="shared" si="54"/>
        <v>-0.72702</v>
      </c>
      <c r="F253" s="125">
        <v>-0.72702</v>
      </c>
      <c r="G253" s="80">
        <f t="shared" si="55"/>
        <v>2.3900000000000032E-3</v>
      </c>
      <c r="H253" s="68">
        <f t="shared" si="56"/>
        <v>3.2873923688481791E-3</v>
      </c>
      <c r="I253">
        <f t="shared" si="57"/>
        <v>0.32873923688481793</v>
      </c>
    </row>
    <row r="254" spans="1:9" x14ac:dyDescent="0.2">
      <c r="A254" t="s">
        <v>120</v>
      </c>
      <c r="B254" t="str">
        <f t="shared" si="52"/>
        <v>+0.72347</v>
      </c>
      <c r="C254" s="125">
        <v>0.72346999999999995</v>
      </c>
      <c r="D254" t="str">
        <f t="shared" si="53"/>
        <v>+0.73305   +0.72347</v>
      </c>
      <c r="E254" t="str">
        <f t="shared" si="54"/>
        <v>+0.73305</v>
      </c>
      <c r="F254" s="125">
        <v>0.73304999999999998</v>
      </c>
      <c r="G254" s="80">
        <f t="shared" si="55"/>
        <v>9.5800000000000329E-3</v>
      </c>
      <c r="H254" s="68">
        <f t="shared" si="56"/>
        <v>1.3068685628538345E-2</v>
      </c>
      <c r="I254">
        <f t="shared" si="57"/>
        <v>1.3068685628538346</v>
      </c>
    </row>
    <row r="255" spans="1:9" x14ac:dyDescent="0.2">
      <c r="A255" t="s">
        <v>822</v>
      </c>
      <c r="B255" t="str">
        <f t="shared" si="52"/>
        <v>-0.70001</v>
      </c>
      <c r="C255" s="125">
        <v>-0.70001000000000002</v>
      </c>
      <c r="D255" t="str">
        <f t="shared" si="53"/>
        <v>-0.70978   -0.70001</v>
      </c>
      <c r="E255" t="str">
        <f t="shared" si="54"/>
        <v>-0.70978</v>
      </c>
      <c r="F255" s="125">
        <v>-0.70977999999999997</v>
      </c>
      <c r="G255" s="80">
        <f t="shared" si="55"/>
        <v>9.7699999999999454E-3</v>
      </c>
      <c r="H255" s="68">
        <f t="shared" si="56"/>
        <v>1.3764828538420279E-2</v>
      </c>
      <c r="I255">
        <f t="shared" si="57"/>
        <v>1.376482853842028</v>
      </c>
    </row>
    <row r="256" spans="1:9" x14ac:dyDescent="0.2">
      <c r="A256" t="s">
        <v>823</v>
      </c>
      <c r="B256" t="str">
        <f t="shared" si="52"/>
        <v>+0.56944</v>
      </c>
      <c r="C256" s="125">
        <v>0.56943999999999995</v>
      </c>
      <c r="D256" t="str">
        <f t="shared" si="53"/>
        <v>+0.56087   +0.56944</v>
      </c>
      <c r="E256" t="str">
        <f t="shared" si="54"/>
        <v>+0.56087</v>
      </c>
      <c r="F256" s="125">
        <v>0.56086999999999998</v>
      </c>
      <c r="G256" s="80">
        <f t="shared" si="55"/>
        <v>8.5699999999999665E-3</v>
      </c>
      <c r="H256" s="68">
        <f t="shared" si="56"/>
        <v>1.5279833116408377E-2</v>
      </c>
      <c r="I256">
        <f t="shared" si="57"/>
        <v>1.5279833116408377</v>
      </c>
    </row>
    <row r="257" spans="1:9" x14ac:dyDescent="0.2">
      <c r="A257" t="s">
        <v>828</v>
      </c>
      <c r="B257" t="str">
        <f t="shared" si="52"/>
        <v>-0.54440</v>
      </c>
      <c r="C257" s="125">
        <v>-0.5444</v>
      </c>
      <c r="D257" t="str">
        <f t="shared" si="53"/>
        <v>-0.54413   -0.54440</v>
      </c>
      <c r="E257" t="str">
        <f t="shared" si="54"/>
        <v>-0.54413</v>
      </c>
      <c r="F257" s="125">
        <v>-0.54413</v>
      </c>
      <c r="G257" s="80">
        <f t="shared" si="55"/>
        <v>2.6999999999999247E-4</v>
      </c>
      <c r="H257" s="68">
        <f t="shared" si="56"/>
        <v>4.9620495102271965E-4</v>
      </c>
      <c r="I257">
        <f t="shared" si="57"/>
        <v>4.9620495102271962E-2</v>
      </c>
    </row>
    <row r="258" spans="1:9" x14ac:dyDescent="0.2">
      <c r="A258" t="s">
        <v>829</v>
      </c>
      <c r="B258" t="str">
        <f t="shared" si="52"/>
        <v>+0.41639</v>
      </c>
      <c r="C258" s="125">
        <v>0.41638999999999998</v>
      </c>
      <c r="D258" t="str">
        <f t="shared" si="53"/>
        <v>+0.41435   +0.41639</v>
      </c>
      <c r="E258" t="str">
        <f t="shared" si="54"/>
        <v>+0.41435</v>
      </c>
      <c r="F258" s="125">
        <v>0.41435</v>
      </c>
      <c r="G258" s="80">
        <f t="shared" si="55"/>
        <v>2.0399999999999863E-3</v>
      </c>
      <c r="H258" s="68">
        <f t="shared" si="56"/>
        <v>4.9233739592131924E-3</v>
      </c>
      <c r="I258">
        <f t="shared" si="57"/>
        <v>0.49233739592131925</v>
      </c>
    </row>
    <row r="259" spans="1:9" x14ac:dyDescent="0.2">
      <c r="A259" t="s">
        <v>121</v>
      </c>
      <c r="B259" t="str">
        <f t="shared" si="52"/>
        <v>-0.40428</v>
      </c>
      <c r="C259" s="125">
        <v>-0.40427999999999997</v>
      </c>
      <c r="D259" t="str">
        <f t="shared" si="53"/>
        <v>-0.40536   -0.40428</v>
      </c>
      <c r="E259" t="str">
        <f t="shared" si="54"/>
        <v>-0.40536</v>
      </c>
      <c r="F259" s="125">
        <v>-0.40536</v>
      </c>
      <c r="G259" s="80">
        <f t="shared" si="55"/>
        <v>1.0800000000000254E-3</v>
      </c>
      <c r="H259" s="68">
        <f t="shared" si="56"/>
        <v>2.6642984014210217E-3</v>
      </c>
      <c r="I259">
        <f t="shared" si="57"/>
        <v>0.26642984014210219</v>
      </c>
    </row>
    <row r="260" spans="1:9" x14ac:dyDescent="0.2">
      <c r="A260" t="s">
        <v>831</v>
      </c>
      <c r="B260" t="str">
        <f t="shared" si="52"/>
        <v>-0.23522</v>
      </c>
      <c r="C260" s="125">
        <v>-0.23522000000000001</v>
      </c>
      <c r="D260" t="str">
        <f t="shared" si="53"/>
        <v>-0.23428   -0.23522</v>
      </c>
      <c r="E260" t="str">
        <f t="shared" si="54"/>
        <v>-0.23428</v>
      </c>
      <c r="F260" s="125">
        <v>-0.23427999999999999</v>
      </c>
      <c r="G260" s="80">
        <f t="shared" si="55"/>
        <v>9.4000000000002415E-4</v>
      </c>
      <c r="H260" s="68">
        <f t="shared" si="56"/>
        <v>4.0122929827557802E-3</v>
      </c>
      <c r="I260">
        <f t="shared" si="57"/>
        <v>0.40122929827557802</v>
      </c>
    </row>
    <row r="261" spans="1:9" x14ac:dyDescent="0.2">
      <c r="A261" t="s">
        <v>832</v>
      </c>
      <c r="B261" t="str">
        <f t="shared" si="52"/>
        <v>+0.24172</v>
      </c>
      <c r="C261" s="125">
        <v>0.24171999999999999</v>
      </c>
      <c r="D261" t="str">
        <f t="shared" si="53"/>
        <v>+0.23805   +0.24172</v>
      </c>
      <c r="E261" t="str">
        <f t="shared" si="54"/>
        <v>+0.23805</v>
      </c>
      <c r="F261" s="125">
        <v>0.23805000000000001</v>
      </c>
      <c r="G261" s="80">
        <f t="shared" si="55"/>
        <v>3.6699999999999788E-3</v>
      </c>
      <c r="H261" s="68">
        <f t="shared" si="56"/>
        <v>1.5416929216551054E-2</v>
      </c>
      <c r="I261">
        <f t="shared" si="57"/>
        <v>1.5416929216551054</v>
      </c>
    </row>
    <row r="262" spans="1:9" x14ac:dyDescent="0.2">
      <c r="A262" t="s">
        <v>833</v>
      </c>
      <c r="B262" t="str">
        <f t="shared" si="52"/>
        <v>-0.61797</v>
      </c>
      <c r="C262" s="125">
        <v>-0.61797000000000002</v>
      </c>
      <c r="D262" t="str">
        <f t="shared" si="53"/>
        <v>-0.61353   -0.61797</v>
      </c>
      <c r="E262" t="str">
        <f t="shared" si="54"/>
        <v>-0.61353</v>
      </c>
      <c r="F262" s="125">
        <v>-0.61353000000000002</v>
      </c>
      <c r="G262" s="80">
        <f t="shared" si="55"/>
        <v>4.4399999999999995E-3</v>
      </c>
      <c r="H262" s="68">
        <f t="shared" si="56"/>
        <v>7.2368099359444516E-3</v>
      </c>
      <c r="I262">
        <f t="shared" si="57"/>
        <v>0.72368099359444515</v>
      </c>
    </row>
    <row r="263" spans="1:9" x14ac:dyDescent="0.2">
      <c r="A263" t="s">
        <v>834</v>
      </c>
      <c r="B263" t="str">
        <f t="shared" si="52"/>
        <v>+0.63526</v>
      </c>
      <c r="C263" s="125">
        <v>0.63526000000000005</v>
      </c>
      <c r="D263" t="str">
        <f t="shared" si="53"/>
        <v>+0.61869   +0.63526</v>
      </c>
      <c r="E263" t="str">
        <f t="shared" si="54"/>
        <v>+0.61869</v>
      </c>
      <c r="F263" s="125">
        <v>0.61868999999999996</v>
      </c>
      <c r="G263" s="80">
        <f t="shared" si="55"/>
        <v>1.6570000000000085E-2</v>
      </c>
      <c r="H263" s="68">
        <f t="shared" si="56"/>
        <v>2.6782395060531261E-2</v>
      </c>
      <c r="I263">
        <f t="shared" si="57"/>
        <v>2.6782395060531261</v>
      </c>
    </row>
    <row r="264" spans="1:9" x14ac:dyDescent="0.2">
      <c r="A264" t="s">
        <v>122</v>
      </c>
      <c r="B264" t="str">
        <f t="shared" si="52"/>
        <v>+0.28053</v>
      </c>
      <c r="C264" s="125">
        <v>0.28053</v>
      </c>
      <c r="D264" t="str">
        <f t="shared" si="53"/>
        <v>+0.28126   +0.28053</v>
      </c>
      <c r="E264" t="str">
        <f t="shared" si="54"/>
        <v>+0.28126</v>
      </c>
      <c r="F264" s="125">
        <v>0.28126000000000001</v>
      </c>
      <c r="G264" s="80">
        <f t="shared" si="55"/>
        <v>7.3000000000000842E-4</v>
      </c>
      <c r="H264" s="68">
        <f t="shared" si="56"/>
        <v>2.5954632724170105E-3</v>
      </c>
      <c r="I264">
        <f t="shared" si="57"/>
        <v>0.25954632724170107</v>
      </c>
    </row>
    <row r="265" spans="1:9" x14ac:dyDescent="0.2">
      <c r="A265" t="s">
        <v>836</v>
      </c>
      <c r="B265" t="str">
        <f t="shared" si="52"/>
        <v>-0.28065</v>
      </c>
      <c r="C265" s="125">
        <v>-0.28065000000000001</v>
      </c>
      <c r="D265" t="str">
        <f t="shared" si="53"/>
        <v>-0.28126   -0.28065</v>
      </c>
      <c r="E265" t="str">
        <f t="shared" si="54"/>
        <v>-0.28126</v>
      </c>
      <c r="F265" s="125">
        <v>-0.28126000000000001</v>
      </c>
      <c r="G265" s="80">
        <f t="shared" si="55"/>
        <v>6.0999999999999943E-4</v>
      </c>
      <c r="H265" s="68">
        <f t="shared" si="56"/>
        <v>2.1688117755813106E-3</v>
      </c>
      <c r="I265">
        <f t="shared" si="57"/>
        <v>0.21688117755813108</v>
      </c>
    </row>
    <row r="266" spans="1:9" x14ac:dyDescent="0.2">
      <c r="A266" t="s">
        <v>123</v>
      </c>
      <c r="B266" t="str">
        <f t="shared" si="52"/>
        <v>+0.16586</v>
      </c>
      <c r="C266" s="125">
        <v>0.16586000000000001</v>
      </c>
      <c r="D266" t="str">
        <f t="shared" si="53"/>
        <v>+0.16101   +0.16586</v>
      </c>
      <c r="E266" t="str">
        <f t="shared" si="54"/>
        <v>+0.16101</v>
      </c>
      <c r="F266" s="125">
        <v>0.16100999999999999</v>
      </c>
      <c r="G266" s="80">
        <f t="shared" si="55"/>
        <v>4.850000000000021E-3</v>
      </c>
      <c r="H266" s="68">
        <f t="shared" si="56"/>
        <v>3.0122352648903929E-2</v>
      </c>
      <c r="I266">
        <f t="shared" si="57"/>
        <v>3.0122352648903927</v>
      </c>
    </row>
    <row r="267" spans="1:9" x14ac:dyDescent="0.2">
      <c r="A267" t="s">
        <v>838</v>
      </c>
      <c r="B267" t="str">
        <f t="shared" si="52"/>
        <v>-0.16074</v>
      </c>
      <c r="C267" s="125">
        <v>-0.16073999999999999</v>
      </c>
      <c r="D267" t="str">
        <f t="shared" si="53"/>
        <v>-0.16101   -0.16074</v>
      </c>
      <c r="E267" t="str">
        <f t="shared" si="54"/>
        <v>-0.16101</v>
      </c>
      <c r="F267" s="125">
        <v>-0.16100999999999999</v>
      </c>
      <c r="G267" s="80">
        <f t="shared" si="55"/>
        <v>2.6999999999999247E-4</v>
      </c>
      <c r="H267" s="68">
        <f t="shared" si="56"/>
        <v>1.676914477361608E-3</v>
      </c>
      <c r="I267">
        <f t="shared" si="57"/>
        <v>0.16769144773616079</v>
      </c>
    </row>
    <row r="268" spans="1:9" x14ac:dyDescent="0.2">
      <c r="A268" t="s">
        <v>839</v>
      </c>
      <c r="B268" t="str">
        <f t="shared" si="52"/>
        <v>+0.44071</v>
      </c>
      <c r="C268" s="125">
        <v>0.44070999999999999</v>
      </c>
      <c r="D268" t="str">
        <f t="shared" si="53"/>
        <v>+0.44132   +0.44071</v>
      </c>
      <c r="E268" t="str">
        <f t="shared" si="54"/>
        <v>+0.44132</v>
      </c>
      <c r="F268" s="125">
        <v>0.44131999999999999</v>
      </c>
      <c r="G268" s="80">
        <f t="shared" si="55"/>
        <v>6.0999999999999943E-4</v>
      </c>
      <c r="H268" s="68">
        <f t="shared" si="56"/>
        <v>1.3822169854074129E-3</v>
      </c>
      <c r="I268">
        <f t="shared" si="57"/>
        <v>0.13822169854074129</v>
      </c>
    </row>
    <row r="269" spans="1:9" x14ac:dyDescent="0.2">
      <c r="A269" t="s">
        <v>840</v>
      </c>
      <c r="B269" t="str">
        <f t="shared" si="52"/>
        <v>-0.44665</v>
      </c>
      <c r="C269" s="125">
        <v>-0.44664999999999999</v>
      </c>
      <c r="D269" t="str">
        <f t="shared" si="53"/>
        <v>-0.44132   -0.44665</v>
      </c>
      <c r="E269" t="str">
        <f t="shared" si="54"/>
        <v>-0.44132</v>
      </c>
      <c r="F269" s="125">
        <v>-0.44131999999999999</v>
      </c>
      <c r="G269" s="80">
        <f t="shared" si="55"/>
        <v>5.3300000000000014E-3</v>
      </c>
      <c r="H269" s="68">
        <f t="shared" si="56"/>
        <v>1.2077404151182818E-2</v>
      </c>
      <c r="I269">
        <f t="shared" si="57"/>
        <v>1.2077404151182818</v>
      </c>
    </row>
    <row r="270" spans="1:9" x14ac:dyDescent="0.2">
      <c r="A270" t="s">
        <v>124</v>
      </c>
      <c r="B270" t="str">
        <f t="shared" si="52"/>
        <v>+0.07453</v>
      </c>
      <c r="C270" s="125">
        <v>7.4529999999999999E-2</v>
      </c>
      <c r="D270" t="str">
        <f t="shared" si="53"/>
        <v>+0.07337   +0.07453</v>
      </c>
      <c r="E270" t="str">
        <f t="shared" si="54"/>
        <v>+0.07337</v>
      </c>
      <c r="F270" s="125">
        <v>7.3370000000000005E-2</v>
      </c>
      <c r="G270" s="80">
        <f t="shared" si="55"/>
        <v>1.1599999999999944E-3</v>
      </c>
      <c r="H270" s="68">
        <f t="shared" si="56"/>
        <v>1.581027667984182E-2</v>
      </c>
      <c r="I270">
        <f t="shared" si="57"/>
        <v>1.5810276679841819</v>
      </c>
    </row>
    <row r="271" spans="1:9" x14ac:dyDescent="0.2">
      <c r="A271" t="s">
        <v>842</v>
      </c>
      <c r="B271" t="str">
        <f t="shared" si="52"/>
        <v>-0.07810</v>
      </c>
      <c r="C271" s="125">
        <v>-7.8100000000000003E-2</v>
      </c>
      <c r="D271" t="str">
        <f t="shared" si="53"/>
        <v>-0.07282   -0.07810</v>
      </c>
      <c r="E271" t="str">
        <f t="shared" si="54"/>
        <v>-0.07282</v>
      </c>
      <c r="F271" s="125">
        <v>-7.2819999999999996E-2</v>
      </c>
      <c r="G271" s="80">
        <f t="shared" si="55"/>
        <v>5.2800000000000069E-3</v>
      </c>
      <c r="H271" s="68">
        <f t="shared" si="56"/>
        <v>7.2507552870090738E-2</v>
      </c>
      <c r="I271">
        <f t="shared" si="57"/>
        <v>7.2507552870090741</v>
      </c>
    </row>
    <row r="272" spans="1:9" x14ac:dyDescent="0.2">
      <c r="A272" t="s">
        <v>125</v>
      </c>
      <c r="B272" t="str">
        <f t="shared" si="52"/>
        <v>+0.08135</v>
      </c>
      <c r="C272" s="125">
        <v>8.1350000000000006E-2</v>
      </c>
      <c r="D272" t="str">
        <f t="shared" si="53"/>
        <v>+0.07850   +0.08135</v>
      </c>
      <c r="E272" t="str">
        <f t="shared" si="54"/>
        <v>+0.07850</v>
      </c>
      <c r="F272" s="125">
        <v>7.85E-2</v>
      </c>
      <c r="G272" s="80">
        <f t="shared" si="55"/>
        <v>2.8500000000000053E-3</v>
      </c>
      <c r="H272" s="68">
        <f t="shared" si="56"/>
        <v>3.6305732484076501E-2</v>
      </c>
      <c r="I272">
        <f t="shared" si="57"/>
        <v>3.6305732484076501</v>
      </c>
    </row>
    <row r="273" spans="1:18" x14ac:dyDescent="0.2">
      <c r="A273" t="s">
        <v>844</v>
      </c>
      <c r="B273" t="str">
        <f t="shared" si="52"/>
        <v>-0.07130</v>
      </c>
      <c r="C273" s="125">
        <v>-7.1300000000000002E-2</v>
      </c>
      <c r="D273" t="str">
        <f t="shared" si="53"/>
        <v>-0.07777   -0.07130</v>
      </c>
      <c r="E273" t="str">
        <f t="shared" si="54"/>
        <v>-0.07777</v>
      </c>
      <c r="F273" s="125">
        <v>-7.7770000000000006E-2</v>
      </c>
      <c r="G273" s="80">
        <f t="shared" si="55"/>
        <v>6.4700000000000035E-3</v>
      </c>
      <c r="H273" s="68">
        <f t="shared" si="56"/>
        <v>8.3194033689083235E-2</v>
      </c>
      <c r="I273">
        <f t="shared" si="57"/>
        <v>8.3194033689083238</v>
      </c>
    </row>
    <row r="274" spans="1:18" x14ac:dyDescent="0.2">
      <c r="A274" t="s">
        <v>126</v>
      </c>
      <c r="B274" t="str">
        <f t="shared" si="52"/>
        <v>+0.17604</v>
      </c>
      <c r="C274" s="125">
        <v>0.17604</v>
      </c>
      <c r="D274" t="str">
        <f t="shared" si="53"/>
        <v>+0.17927   +0.17604</v>
      </c>
      <c r="E274" t="str">
        <f t="shared" si="54"/>
        <v>+0.17927</v>
      </c>
      <c r="F274" s="125">
        <v>0.17927000000000001</v>
      </c>
      <c r="G274" s="80">
        <f t="shared" si="55"/>
        <v>3.2300000000000106E-3</v>
      </c>
      <c r="H274" s="68">
        <f t="shared" si="56"/>
        <v>1.8017515479444472E-2</v>
      </c>
      <c r="I274">
        <f t="shared" si="57"/>
        <v>1.8017515479444473</v>
      </c>
    </row>
    <row r="275" spans="1:18" x14ac:dyDescent="0.2">
      <c r="A275" t="s">
        <v>846</v>
      </c>
      <c r="B275" t="str">
        <f t="shared" si="52"/>
        <v>-0.17310</v>
      </c>
      <c r="C275" s="125">
        <v>-0.1731</v>
      </c>
      <c r="D275" t="str">
        <f t="shared" si="53"/>
        <v>-0.17709   -0.17310</v>
      </c>
      <c r="E275" t="str">
        <f t="shared" si="54"/>
        <v>-0.17709</v>
      </c>
      <c r="F275" s="125">
        <v>-0.17709</v>
      </c>
      <c r="G275" s="80">
        <f t="shared" si="55"/>
        <v>3.9899999999999936E-3</v>
      </c>
      <c r="H275" s="68">
        <f t="shared" si="56"/>
        <v>2.2530916483144127E-2</v>
      </c>
      <c r="I275">
        <f t="shared" si="57"/>
        <v>2.2530916483144128</v>
      </c>
    </row>
    <row r="276" spans="1:18" x14ac:dyDescent="0.2">
      <c r="A276" t="s">
        <v>127</v>
      </c>
      <c r="B276" t="str">
        <f t="shared" si="52"/>
        <v>+0.00435</v>
      </c>
      <c r="C276" s="125">
        <v>4.3499999999999997E-3</v>
      </c>
      <c r="D276" t="str">
        <f t="shared" si="53"/>
        <v>-0.00000   +0.00435</v>
      </c>
      <c r="E276" t="str">
        <f t="shared" si="54"/>
        <v>-0.00000</v>
      </c>
      <c r="F276" s="125">
        <v>0</v>
      </c>
      <c r="G276" s="80">
        <f t="shared" si="55"/>
        <v>4.3499999999999997E-3</v>
      </c>
      <c r="H276" s="68"/>
    </row>
    <row r="277" spans="1:18" x14ac:dyDescent="0.2">
      <c r="A277" t="s">
        <v>128</v>
      </c>
      <c r="B277" t="str">
        <f t="shared" si="52"/>
        <v>-0.00552</v>
      </c>
      <c r="C277" s="125">
        <v>-5.5199999999999997E-3</v>
      </c>
      <c r="D277" t="str">
        <f t="shared" si="53"/>
        <v>+0.00000   -0.00552</v>
      </c>
      <c r="E277" t="str">
        <f t="shared" si="54"/>
        <v>+0.00000</v>
      </c>
      <c r="F277" s="125">
        <v>0</v>
      </c>
      <c r="G277" s="80">
        <f t="shared" si="55"/>
        <v>5.5199999999999997E-3</v>
      </c>
      <c r="H277" s="68"/>
    </row>
    <row r="278" spans="1:18" x14ac:dyDescent="0.2">
      <c r="A278" t="s">
        <v>849</v>
      </c>
      <c r="B278" t="str">
        <f t="shared" si="52"/>
        <v>+0.27339</v>
      </c>
      <c r="C278" s="125">
        <v>0.27339000000000002</v>
      </c>
      <c r="D278" t="str">
        <f t="shared" si="53"/>
        <v>+0.28108   +0.27339</v>
      </c>
      <c r="E278" t="str">
        <f t="shared" si="54"/>
        <v>+0.28108</v>
      </c>
      <c r="F278" s="125">
        <v>0.28108</v>
      </c>
      <c r="G278" s="80">
        <f t="shared" si="55"/>
        <v>7.6899999999999746E-3</v>
      </c>
      <c r="H278" s="68">
        <f t="shared" si="56"/>
        <v>2.7358759072150188E-2</v>
      </c>
      <c r="I278">
        <f t="shared" si="57"/>
        <v>2.7358759072150187</v>
      </c>
      <c r="Q278" s="68">
        <f>H278-H2</f>
        <v>2.3991519507085328E-2</v>
      </c>
      <c r="R278" s="125">
        <f>I278-I2</f>
        <v>2.399151950708533</v>
      </c>
    </row>
    <row r="279" spans="1:18" x14ac:dyDescent="0.2">
      <c r="A279" t="s">
        <v>850</v>
      </c>
      <c r="B279" t="str">
        <f t="shared" si="52"/>
        <v>-0.27803</v>
      </c>
      <c r="C279" s="125">
        <v>-0.27803</v>
      </c>
      <c r="D279" t="str">
        <f t="shared" si="53"/>
        <v>-0.28108   -0.27803</v>
      </c>
      <c r="E279" t="str">
        <f t="shared" si="54"/>
        <v>-0.28108</v>
      </c>
      <c r="F279" s="125">
        <v>-0.28108</v>
      </c>
      <c r="G279" s="80">
        <f t="shared" si="55"/>
        <v>3.0499999999999972E-3</v>
      </c>
      <c r="H279" s="68">
        <f t="shared" si="56"/>
        <v>1.0851003273089502E-2</v>
      </c>
      <c r="I279">
        <f t="shared" si="57"/>
        <v>1.0851003273089501</v>
      </c>
      <c r="Q279" s="68">
        <f t="shared" ref="Q279:R294" si="58">H279-H3</f>
        <v>-4.039725920214593E-3</v>
      </c>
      <c r="R279" s="125">
        <f t="shared" si="58"/>
        <v>-0.40397259202145941</v>
      </c>
    </row>
    <row r="280" spans="1:18" x14ac:dyDescent="0.2">
      <c r="A280" t="s">
        <v>129</v>
      </c>
      <c r="B280" t="str">
        <f t="shared" si="52"/>
        <v>+0.05122</v>
      </c>
      <c r="C280" s="125">
        <v>5.1220000000000002E-2</v>
      </c>
      <c r="D280" t="str">
        <f t="shared" si="53"/>
        <v>+0.05275   +0.05122</v>
      </c>
      <c r="E280" t="str">
        <f t="shared" si="54"/>
        <v>+0.05275</v>
      </c>
      <c r="F280" s="125">
        <v>5.2749999999999998E-2</v>
      </c>
      <c r="G280" s="80">
        <f t="shared" si="55"/>
        <v>1.5299999999999966E-3</v>
      </c>
      <c r="H280" s="68">
        <f t="shared" si="56"/>
        <v>2.9004739336492828E-2</v>
      </c>
      <c r="I280">
        <f t="shared" si="57"/>
        <v>2.9004739336492826</v>
      </c>
      <c r="Q280" s="68">
        <f t="shared" si="58"/>
        <v>1.4069674401427892E-2</v>
      </c>
      <c r="R280" s="125">
        <f t="shared" si="58"/>
        <v>1.406967440142789</v>
      </c>
    </row>
    <row r="281" spans="1:18" x14ac:dyDescent="0.2">
      <c r="A281" t="s">
        <v>852</v>
      </c>
      <c r="B281" t="str">
        <f t="shared" si="52"/>
        <v>-0.04998</v>
      </c>
      <c r="C281" s="125">
        <v>-4.9979999999999997E-2</v>
      </c>
      <c r="D281" t="str">
        <f t="shared" si="53"/>
        <v>-0.05261   -0.04998</v>
      </c>
      <c r="E281" t="str">
        <f t="shared" si="54"/>
        <v>-0.05261</v>
      </c>
      <c r="F281" s="125">
        <v>-5.2609999999999997E-2</v>
      </c>
      <c r="G281" s="80">
        <f t="shared" si="55"/>
        <v>2.6300000000000004E-3</v>
      </c>
      <c r="H281" s="68">
        <f t="shared" si="56"/>
        <v>4.9990496103402407E-2</v>
      </c>
      <c r="I281">
        <f t="shared" si="57"/>
        <v>4.9990496103402409</v>
      </c>
      <c r="Q281" s="68">
        <f t="shared" si="58"/>
        <v>4.6703103734554226E-2</v>
      </c>
      <c r="R281" s="125">
        <f t="shared" si="58"/>
        <v>4.6703103734554228</v>
      </c>
    </row>
    <row r="282" spans="1:18" x14ac:dyDescent="0.2">
      <c r="A282" t="s">
        <v>130</v>
      </c>
      <c r="B282" t="str">
        <f t="shared" si="52"/>
        <v>+0.09673</v>
      </c>
      <c r="C282" s="125">
        <v>9.6729999999999997E-2</v>
      </c>
      <c r="D282" t="str">
        <f t="shared" si="53"/>
        <v>+0.09340   +0.09673</v>
      </c>
      <c r="E282" t="str">
        <f t="shared" si="54"/>
        <v>+0.09340</v>
      </c>
      <c r="F282" s="125">
        <v>9.3399999999999997E-2</v>
      </c>
      <c r="G282" s="80">
        <f t="shared" si="55"/>
        <v>3.3299999999999996E-3</v>
      </c>
      <c r="H282" s="68">
        <f t="shared" si="56"/>
        <v>3.5653104925053532E-2</v>
      </c>
      <c r="I282">
        <f t="shared" si="57"/>
        <v>3.5653104925053531</v>
      </c>
      <c r="Q282" s="68">
        <f t="shared" si="58"/>
        <v>3.4520849280827354E-2</v>
      </c>
      <c r="R282" s="125">
        <f t="shared" si="58"/>
        <v>3.4520849280827357</v>
      </c>
    </row>
    <row r="283" spans="1:18" x14ac:dyDescent="0.2">
      <c r="A283" t="s">
        <v>854</v>
      </c>
      <c r="B283" t="str">
        <f t="shared" si="52"/>
        <v>-0.08936</v>
      </c>
      <c r="C283" s="125">
        <v>-8.9359999999999995E-2</v>
      </c>
      <c r="D283" t="str">
        <f t="shared" si="53"/>
        <v>-0.09226   -0.08936</v>
      </c>
      <c r="E283" t="str">
        <f t="shared" si="54"/>
        <v>-0.09226</v>
      </c>
      <c r="F283" s="125">
        <v>-9.2259999999999995E-2</v>
      </c>
      <c r="G283" s="80">
        <f t="shared" si="55"/>
        <v>2.8999999999999998E-3</v>
      </c>
      <c r="H283" s="68">
        <f t="shared" si="56"/>
        <v>3.1432907001951005E-2</v>
      </c>
      <c r="I283">
        <f t="shared" si="57"/>
        <v>3.1432907001951005</v>
      </c>
      <c r="Q283" s="68">
        <f t="shared" si="58"/>
        <v>1.7668078463530724E-2</v>
      </c>
      <c r="R283" s="125">
        <f t="shared" si="58"/>
        <v>1.7668078463530725</v>
      </c>
    </row>
    <row r="284" spans="1:18" x14ac:dyDescent="0.2">
      <c r="A284" t="s">
        <v>855</v>
      </c>
      <c r="B284" t="str">
        <f t="shared" si="52"/>
        <v>-0.03349</v>
      </c>
      <c r="C284" s="125">
        <v>-3.3489999999999999E-2</v>
      </c>
      <c r="D284" t="str">
        <f t="shared" si="53"/>
        <v>-0.03829   -0.03349</v>
      </c>
      <c r="E284" t="str">
        <f t="shared" si="54"/>
        <v>-0.03829</v>
      </c>
      <c r="F284" s="125">
        <v>-3.8289999999999998E-2</v>
      </c>
      <c r="G284" s="80">
        <f t="shared" si="55"/>
        <v>4.7999999999999987E-3</v>
      </c>
      <c r="H284" s="68">
        <f t="shared" si="56"/>
        <v>0.12535910159310523</v>
      </c>
      <c r="I284">
        <f t="shared" si="57"/>
        <v>12.535910159310523</v>
      </c>
      <c r="Q284" s="68">
        <f t="shared" si="58"/>
        <v>0.11007926847669686</v>
      </c>
      <c r="R284" s="125">
        <f t="shared" si="58"/>
        <v>11.007926847669685</v>
      </c>
    </row>
    <row r="285" spans="1:18" x14ac:dyDescent="0.2">
      <c r="A285" t="s">
        <v>856</v>
      </c>
      <c r="B285" t="str">
        <f t="shared" si="52"/>
        <v>+0.04091</v>
      </c>
      <c r="C285" s="125">
        <v>4.0910000000000002E-2</v>
      </c>
      <c r="D285" t="str">
        <f t="shared" si="53"/>
        <v>+0.03842   +0.04091</v>
      </c>
      <c r="E285" t="str">
        <f t="shared" si="54"/>
        <v>+0.03842</v>
      </c>
      <c r="F285" s="125">
        <v>3.8420000000000003E-2</v>
      </c>
      <c r="G285" s="80">
        <f t="shared" si="55"/>
        <v>2.4899999999999992E-3</v>
      </c>
      <c r="H285" s="68">
        <f t="shared" si="56"/>
        <v>6.4809994794377906E-2</v>
      </c>
      <c r="I285">
        <f t="shared" si="57"/>
        <v>6.4809994794377905</v>
      </c>
      <c r="Q285" s="68">
        <f t="shared" si="58"/>
        <v>6.4313789843355187E-2</v>
      </c>
      <c r="R285" s="125">
        <f t="shared" si="58"/>
        <v>6.4313789843355185</v>
      </c>
    </row>
    <row r="286" spans="1:18" x14ac:dyDescent="0.2">
      <c r="A286" t="s">
        <v>131</v>
      </c>
      <c r="B286" t="str">
        <f t="shared" si="52"/>
        <v>+0.02088</v>
      </c>
      <c r="C286" s="125">
        <v>2.0879999999999999E-2</v>
      </c>
      <c r="D286" t="str">
        <f t="shared" si="53"/>
        <v>+0.01662   +0.02088</v>
      </c>
      <c r="E286" t="str">
        <f t="shared" si="54"/>
        <v>+0.01662</v>
      </c>
      <c r="F286" s="125">
        <v>1.6619999999999999E-2</v>
      </c>
      <c r="G286" s="80">
        <f t="shared" si="55"/>
        <v>4.2599999999999999E-3</v>
      </c>
      <c r="H286" s="68">
        <f t="shared" si="56"/>
        <v>0.2563176895306859</v>
      </c>
      <c r="I286">
        <f t="shared" si="57"/>
        <v>25.63176895306859</v>
      </c>
      <c r="Q286" s="68">
        <f t="shared" si="58"/>
        <v>0.25139431557147268</v>
      </c>
      <c r="R286" s="125">
        <f t="shared" si="58"/>
        <v>25.139431557147272</v>
      </c>
    </row>
    <row r="287" spans="1:18" x14ac:dyDescent="0.2">
      <c r="A287" t="s">
        <v>858</v>
      </c>
      <c r="B287" t="str">
        <f t="shared" si="52"/>
        <v>-0.02085</v>
      </c>
      <c r="C287" s="125">
        <v>-2.085E-2</v>
      </c>
      <c r="D287" t="str">
        <f t="shared" si="53"/>
        <v>-0.01655   -0.02085</v>
      </c>
      <c r="E287" t="str">
        <f t="shared" si="54"/>
        <v>-0.01655</v>
      </c>
      <c r="F287" s="125">
        <v>-1.6549999999999999E-2</v>
      </c>
      <c r="G287" s="80">
        <f t="shared" si="55"/>
        <v>4.3000000000000017E-3</v>
      </c>
      <c r="H287" s="68">
        <f t="shared" si="56"/>
        <v>0.25981873111782489</v>
      </c>
      <c r="I287">
        <f t="shared" si="57"/>
        <v>25.981873111782487</v>
      </c>
      <c r="Q287" s="68">
        <f t="shared" si="58"/>
        <v>0.2467686028367907</v>
      </c>
      <c r="R287" s="125">
        <f t="shared" si="58"/>
        <v>24.676860283679069</v>
      </c>
    </row>
    <row r="288" spans="1:18" x14ac:dyDescent="0.2">
      <c r="A288" t="s">
        <v>859</v>
      </c>
      <c r="B288" t="str">
        <f t="shared" si="52"/>
        <v>+0.05502</v>
      </c>
      <c r="C288" s="125">
        <v>5.5019999999999999E-2</v>
      </c>
      <c r="D288" t="str">
        <f t="shared" si="53"/>
        <v>+0.05509   +0.05502</v>
      </c>
      <c r="E288" t="str">
        <f t="shared" si="54"/>
        <v>+0.05509</v>
      </c>
      <c r="F288" s="125">
        <v>5.509E-2</v>
      </c>
      <c r="G288" s="80">
        <f t="shared" si="55"/>
        <v>7.0000000000000617E-5</v>
      </c>
      <c r="H288" s="68">
        <f t="shared" si="56"/>
        <v>1.2706480304955638E-3</v>
      </c>
      <c r="I288">
        <f t="shared" si="57"/>
        <v>0.12706480304955639</v>
      </c>
      <c r="Q288" s="68">
        <f t="shared" si="58"/>
        <v>-2.7416449522602165E-3</v>
      </c>
      <c r="R288" s="125">
        <f t="shared" si="58"/>
        <v>-0.2741644952260216</v>
      </c>
    </row>
    <row r="289" spans="1:18" x14ac:dyDescent="0.2">
      <c r="A289" t="s">
        <v>860</v>
      </c>
      <c r="B289" t="str">
        <f t="shared" si="52"/>
        <v>-0.05518</v>
      </c>
      <c r="C289" s="125">
        <v>-5.518E-2</v>
      </c>
      <c r="D289" t="str">
        <f t="shared" si="53"/>
        <v>-0.05458   -0.05518</v>
      </c>
      <c r="E289" t="str">
        <f t="shared" si="54"/>
        <v>-0.05458</v>
      </c>
      <c r="F289" s="125">
        <v>-5.4579999999999997E-2</v>
      </c>
      <c r="G289" s="80">
        <f t="shared" si="55"/>
        <v>6.0000000000000331E-4</v>
      </c>
      <c r="H289" s="68">
        <f t="shared" si="56"/>
        <v>1.0993037742762979E-2</v>
      </c>
      <c r="I289">
        <f t="shared" si="57"/>
        <v>1.0993037742762979</v>
      </c>
      <c r="Q289" s="68">
        <f t="shared" si="58"/>
        <v>-4.4238914737880757E-3</v>
      </c>
      <c r="R289" s="125">
        <f t="shared" si="58"/>
        <v>-0.44238914737880752</v>
      </c>
    </row>
    <row r="290" spans="1:18" x14ac:dyDescent="0.2">
      <c r="A290" t="s">
        <v>861</v>
      </c>
      <c r="B290" t="str">
        <f t="shared" si="52"/>
        <v>+2.29225</v>
      </c>
      <c r="C290" s="125">
        <v>2.2922500000000001</v>
      </c>
      <c r="D290" t="str">
        <f t="shared" si="53"/>
        <v>+2.32264   +2.29225</v>
      </c>
      <c r="E290" t="str">
        <f t="shared" si="54"/>
        <v>+2.32264</v>
      </c>
      <c r="F290" s="125">
        <v>2.3226399999999998</v>
      </c>
      <c r="G290" s="80">
        <f t="shared" si="55"/>
        <v>3.0389999999999695E-2</v>
      </c>
      <c r="H290" s="68">
        <f t="shared" si="56"/>
        <v>1.3084248958082053E-2</v>
      </c>
      <c r="I290">
        <f t="shared" si="57"/>
        <v>1.3084248958082052</v>
      </c>
      <c r="Q290" s="68">
        <f t="shared" si="58"/>
        <v>5.8474390221376011E-3</v>
      </c>
      <c r="R290" s="125">
        <f t="shared" si="58"/>
        <v>0.58474390221376005</v>
      </c>
    </row>
    <row r="291" spans="1:18" x14ac:dyDescent="0.2">
      <c r="A291" t="s">
        <v>862</v>
      </c>
      <c r="B291" t="str">
        <f t="shared" si="52"/>
        <v>+0.18436</v>
      </c>
      <c r="C291" s="125">
        <v>0.18436</v>
      </c>
      <c r="D291" t="str">
        <f t="shared" si="53"/>
        <v>+0.18316   +0.18436</v>
      </c>
      <c r="E291" t="str">
        <f t="shared" si="54"/>
        <v>+0.18316</v>
      </c>
      <c r="F291" s="125">
        <v>0.18315999999999999</v>
      </c>
      <c r="G291" s="80">
        <f t="shared" si="55"/>
        <v>1.2000000000000066E-3</v>
      </c>
      <c r="H291" s="68">
        <f t="shared" si="56"/>
        <v>6.5516488316226616E-3</v>
      </c>
      <c r="I291">
        <f t="shared" si="57"/>
        <v>0.65516488316226618</v>
      </c>
      <c r="Q291" s="68">
        <f t="shared" si="58"/>
        <v>-2.0230746228908601E-2</v>
      </c>
      <c r="R291" s="125">
        <f t="shared" si="58"/>
        <v>-2.02307462289086</v>
      </c>
    </row>
    <row r="292" spans="1:18" x14ac:dyDescent="0.2">
      <c r="A292" t="s">
        <v>132</v>
      </c>
      <c r="B292" t="str">
        <f t="shared" si="52"/>
        <v>-0.95437</v>
      </c>
      <c r="C292" s="125">
        <v>-0.95437000000000005</v>
      </c>
      <c r="D292" t="str">
        <f t="shared" si="53"/>
        <v>-0.94406   -0.95437</v>
      </c>
      <c r="E292" t="str">
        <f t="shared" si="54"/>
        <v>-0.94406</v>
      </c>
      <c r="F292" s="125">
        <v>-0.94406000000000001</v>
      </c>
      <c r="G292" s="80">
        <f t="shared" si="55"/>
        <v>1.0310000000000041E-2</v>
      </c>
      <c r="H292" s="68">
        <f t="shared" si="56"/>
        <v>1.0920916043471857E-2</v>
      </c>
      <c r="I292">
        <f t="shared" si="57"/>
        <v>1.0920916043471858</v>
      </c>
      <c r="Q292" s="68">
        <f t="shared" si="58"/>
        <v>7.2232697375627861E-3</v>
      </c>
      <c r="R292" s="125">
        <f t="shared" si="58"/>
        <v>0.72232697375627863</v>
      </c>
    </row>
    <row r="293" spans="1:18" x14ac:dyDescent="0.2">
      <c r="A293" t="s">
        <v>864</v>
      </c>
      <c r="B293" t="str">
        <f t="shared" si="52"/>
        <v>-0.46792</v>
      </c>
      <c r="C293" s="125">
        <v>-0.46792</v>
      </c>
      <c r="D293" t="str">
        <f t="shared" si="53"/>
        <v>-0.47733   -0.46792</v>
      </c>
      <c r="E293" t="str">
        <f t="shared" si="54"/>
        <v>-0.47733</v>
      </c>
      <c r="F293" s="125">
        <v>-0.47732999999999998</v>
      </c>
      <c r="G293" s="80">
        <f t="shared" si="55"/>
        <v>9.4099999999999739E-3</v>
      </c>
      <c r="H293" s="68">
        <f t="shared" si="56"/>
        <v>1.9713824817212358E-2</v>
      </c>
      <c r="I293">
        <f t="shared" si="57"/>
        <v>1.9713824817212358</v>
      </c>
      <c r="Q293" s="68">
        <f t="shared" si="58"/>
        <v>1.7545013041631047E-2</v>
      </c>
      <c r="R293" s="125">
        <f t="shared" si="58"/>
        <v>1.7545013041631048</v>
      </c>
    </row>
    <row r="294" spans="1:18" x14ac:dyDescent="0.2">
      <c r="A294" t="s">
        <v>865</v>
      </c>
      <c r="B294" t="str">
        <f t="shared" si="52"/>
        <v>-0.07555</v>
      </c>
      <c r="C294" s="125">
        <v>-7.5550000000000006E-2</v>
      </c>
      <c r="D294" t="str">
        <f t="shared" si="53"/>
        <v>-0.07237   -0.07555</v>
      </c>
      <c r="E294" t="str">
        <f t="shared" si="54"/>
        <v>-0.07237</v>
      </c>
      <c r="F294" s="125">
        <v>-7.2370000000000004E-2</v>
      </c>
      <c r="G294" s="80">
        <f t="shared" si="55"/>
        <v>3.1800000000000023E-3</v>
      </c>
      <c r="H294" s="68">
        <f t="shared" si="56"/>
        <v>4.3940859472157E-2</v>
      </c>
      <c r="I294">
        <f t="shared" si="57"/>
        <v>4.3940859472157001</v>
      </c>
      <c r="Q294" s="68">
        <f t="shared" si="58"/>
        <v>2.3942101631029285E-2</v>
      </c>
      <c r="R294" s="125">
        <f t="shared" si="58"/>
        <v>2.3942101631029287</v>
      </c>
    </row>
    <row r="295" spans="1:18" x14ac:dyDescent="0.2">
      <c r="A295" t="s">
        <v>133</v>
      </c>
      <c r="B295" t="str">
        <f t="shared" si="52"/>
        <v>-0.10796</v>
      </c>
      <c r="C295" s="125">
        <v>-0.10796</v>
      </c>
      <c r="D295" t="str">
        <f t="shared" si="53"/>
        <v>-0.11019   -0.10796</v>
      </c>
      <c r="E295" t="str">
        <f t="shared" si="54"/>
        <v>-0.11019</v>
      </c>
      <c r="F295" s="125">
        <v>-0.11019</v>
      </c>
      <c r="G295" s="80">
        <f t="shared" si="55"/>
        <v>2.2299999999999959E-3</v>
      </c>
      <c r="H295" s="68">
        <f t="shared" si="56"/>
        <v>2.0237771122606371E-2</v>
      </c>
      <c r="I295">
        <f t="shared" si="57"/>
        <v>2.0237771122606372</v>
      </c>
      <c r="Q295" s="68">
        <f t="shared" ref="Q295:R310" si="59">H295-H19</f>
        <v>1.8560856645244764E-2</v>
      </c>
      <c r="R295" s="125">
        <f t="shared" si="59"/>
        <v>1.8560856645244763</v>
      </c>
    </row>
    <row r="296" spans="1:18" x14ac:dyDescent="0.2">
      <c r="A296" t="s">
        <v>867</v>
      </c>
      <c r="B296" t="str">
        <f t="shared" si="52"/>
        <v>+0.00058</v>
      </c>
      <c r="C296" s="125">
        <v>5.8E-4</v>
      </c>
      <c r="D296" t="str">
        <f t="shared" si="53"/>
        <v>-0.00018   +0.00058</v>
      </c>
      <c r="E296" t="str">
        <f t="shared" si="54"/>
        <v>-0.00018</v>
      </c>
      <c r="F296" s="125">
        <v>-1.8000000000000001E-4</v>
      </c>
      <c r="G296" s="80">
        <f t="shared" si="55"/>
        <v>7.6000000000000004E-4</v>
      </c>
      <c r="H296" s="68">
        <f t="shared" si="56"/>
        <v>4.2222222222222223</v>
      </c>
      <c r="I296">
        <f t="shared" si="57"/>
        <v>422.22222222222223</v>
      </c>
      <c r="Q296" s="68">
        <f t="shared" si="59"/>
        <v>4.2208400052368154</v>
      </c>
      <c r="R296" s="125">
        <f t="shared" si="59"/>
        <v>422.08400052368148</v>
      </c>
    </row>
    <row r="297" spans="1:18" x14ac:dyDescent="0.2">
      <c r="A297" t="s">
        <v>868</v>
      </c>
      <c r="B297" t="str">
        <f t="shared" si="52"/>
        <v>-0.00320</v>
      </c>
      <c r="C297" s="125">
        <v>-3.2000000000000002E-3</v>
      </c>
      <c r="D297" t="str">
        <f t="shared" si="53"/>
        <v>+0.00000   -0.00320</v>
      </c>
      <c r="E297" t="str">
        <f t="shared" si="54"/>
        <v>+0.00000</v>
      </c>
      <c r="F297" s="125">
        <v>0</v>
      </c>
      <c r="G297" s="80">
        <f t="shared" si="55"/>
        <v>3.2000000000000002E-3</v>
      </c>
      <c r="H297" s="68"/>
      <c r="Q297" s="68">
        <f t="shared" si="59"/>
        <v>-1.2077404151182818E-2</v>
      </c>
      <c r="R297" s="125">
        <f t="shared" si="59"/>
        <v>-1.2077404151182818</v>
      </c>
    </row>
    <row r="298" spans="1:18" x14ac:dyDescent="0.2">
      <c r="A298" t="s">
        <v>134</v>
      </c>
      <c r="B298" t="str">
        <f t="shared" si="52"/>
        <v>-0.30776</v>
      </c>
      <c r="C298" s="125">
        <v>-0.30775999999999998</v>
      </c>
      <c r="D298" t="str">
        <f t="shared" si="53"/>
        <v>-0.29595   -0.30776</v>
      </c>
      <c r="E298" t="str">
        <f t="shared" si="54"/>
        <v>-0.29595</v>
      </c>
      <c r="F298" s="125">
        <v>-0.29594999999999999</v>
      </c>
      <c r="G298" s="80">
        <f t="shared" si="55"/>
        <v>1.1809999999999987E-2</v>
      </c>
      <c r="H298" s="68">
        <f t="shared" si="56"/>
        <v>3.9905389423889132E-2</v>
      </c>
      <c r="I298">
        <f t="shared" si="57"/>
        <v>3.990538942388913</v>
      </c>
      <c r="Q298" s="68">
        <f t="shared" si="59"/>
        <v>3.9233804283870244E-3</v>
      </c>
      <c r="R298" s="125">
        <f t="shared" si="59"/>
        <v>0.39233804283870244</v>
      </c>
    </row>
    <row r="299" spans="1:18" x14ac:dyDescent="0.2">
      <c r="A299" t="s">
        <v>135</v>
      </c>
      <c r="B299" t="str">
        <f t="shared" si="52"/>
        <v>-0.09115</v>
      </c>
      <c r="C299" s="125">
        <v>-9.1149999999999995E-2</v>
      </c>
      <c r="D299" t="str">
        <f t="shared" si="53"/>
        <v>-0.09091   -0.09115</v>
      </c>
      <c r="E299" t="str">
        <f t="shared" si="54"/>
        <v>-0.09091</v>
      </c>
      <c r="F299" s="125">
        <v>-9.0910000000000005E-2</v>
      </c>
      <c r="G299" s="80">
        <f t="shared" si="55"/>
        <v>2.3999999999999022E-4</v>
      </c>
      <c r="H299" s="68">
        <f t="shared" si="56"/>
        <v>2.6399736002638897E-3</v>
      </c>
      <c r="I299">
        <f t="shared" si="57"/>
        <v>0.26399736002638896</v>
      </c>
      <c r="Q299" s="68">
        <f t="shared" si="59"/>
        <v>-6.9867579269826854E-2</v>
      </c>
      <c r="R299" s="125">
        <f t="shared" si="59"/>
        <v>-6.9867579269826852</v>
      </c>
    </row>
    <row r="300" spans="1:18" x14ac:dyDescent="0.2">
      <c r="A300" t="s">
        <v>871</v>
      </c>
      <c r="B300" t="str">
        <f t="shared" si="52"/>
        <v>-0.03813</v>
      </c>
      <c r="C300" s="125">
        <v>-3.8129999999999997E-2</v>
      </c>
      <c r="D300" t="str">
        <f t="shared" si="53"/>
        <v>-0.03440   -0.03813</v>
      </c>
      <c r="E300" t="str">
        <f t="shared" si="54"/>
        <v>-0.03440</v>
      </c>
      <c r="F300" s="125">
        <v>-3.44E-2</v>
      </c>
      <c r="G300" s="80">
        <f t="shared" si="55"/>
        <v>3.7299999999999972E-3</v>
      </c>
      <c r="H300" s="68">
        <f t="shared" si="56"/>
        <v>0.10843023255813945</v>
      </c>
      <c r="I300">
        <f t="shared" si="57"/>
        <v>10.843023255813945</v>
      </c>
      <c r="Q300" s="68">
        <f t="shared" si="59"/>
        <v>0.10728373574285274</v>
      </c>
      <c r="R300" s="125">
        <f t="shared" si="59"/>
        <v>10.728373574285273</v>
      </c>
    </row>
    <row r="301" spans="1:18" x14ac:dyDescent="0.2">
      <c r="A301" t="s">
        <v>872</v>
      </c>
      <c r="B301" t="str">
        <f t="shared" si="52"/>
        <v>-0.05877</v>
      </c>
      <c r="C301" s="125">
        <v>-5.8770000000000003E-2</v>
      </c>
      <c r="D301" t="str">
        <f t="shared" si="53"/>
        <v>-0.06115   -0.05877</v>
      </c>
      <c r="E301" t="str">
        <f t="shared" si="54"/>
        <v>-0.06115</v>
      </c>
      <c r="F301" s="125">
        <v>-6.1150000000000003E-2</v>
      </c>
      <c r="G301" s="80">
        <f t="shared" si="55"/>
        <v>2.3800000000000002E-3</v>
      </c>
      <c r="H301" s="68">
        <f t="shared" si="56"/>
        <v>3.8920686835650045E-2</v>
      </c>
      <c r="I301">
        <f t="shared" si="57"/>
        <v>3.8920686835650047</v>
      </c>
      <c r="Q301" s="68">
        <f t="shared" si="59"/>
        <v>-4.427334685343319E-2</v>
      </c>
      <c r="R301" s="125">
        <f t="shared" si="59"/>
        <v>-4.4273346853433191</v>
      </c>
    </row>
    <row r="302" spans="1:18" x14ac:dyDescent="0.2">
      <c r="A302" t="s">
        <v>136</v>
      </c>
      <c r="B302" t="str">
        <f t="shared" si="52"/>
        <v>-0.13632</v>
      </c>
      <c r="C302" s="125">
        <v>-0.13632</v>
      </c>
      <c r="D302" t="str">
        <f t="shared" si="53"/>
        <v>-0.13855   -0.13632</v>
      </c>
      <c r="E302" t="str">
        <f t="shared" si="54"/>
        <v>-0.13855</v>
      </c>
      <c r="F302" s="125">
        <v>-0.13855000000000001</v>
      </c>
      <c r="G302" s="80">
        <f t="shared" si="55"/>
        <v>2.2300000000000098E-3</v>
      </c>
      <c r="H302" s="68">
        <f t="shared" si="56"/>
        <v>1.6095272464814216E-2</v>
      </c>
      <c r="I302">
        <f t="shared" si="57"/>
        <v>1.6095272464814216</v>
      </c>
      <c r="Q302" s="68">
        <f t="shared" si="59"/>
        <v>1.0740221424484052E-2</v>
      </c>
      <c r="R302" s="125">
        <f t="shared" si="59"/>
        <v>1.0740221424484053</v>
      </c>
    </row>
    <row r="303" spans="1:18" x14ac:dyDescent="0.2">
      <c r="A303" t="s">
        <v>874</v>
      </c>
      <c r="B303" t="str">
        <f t="shared" si="52"/>
        <v>-0.13932</v>
      </c>
      <c r="C303" s="125">
        <v>-0.13932</v>
      </c>
      <c r="D303" t="str">
        <f t="shared" si="53"/>
        <v>-0.14685   -0.13932</v>
      </c>
      <c r="E303" t="str">
        <f t="shared" si="54"/>
        <v>-0.14685</v>
      </c>
      <c r="F303" s="125">
        <v>-0.14685000000000001</v>
      </c>
      <c r="G303" s="80">
        <f t="shared" si="55"/>
        <v>7.5300000000000089E-3</v>
      </c>
      <c r="H303" s="68">
        <f t="shared" si="56"/>
        <v>5.1276813074565941E-2</v>
      </c>
      <c r="I303">
        <f t="shared" si="57"/>
        <v>5.1276813074565943</v>
      </c>
      <c r="Q303" s="68">
        <f t="shared" si="59"/>
        <v>2.8745896591421814E-2</v>
      </c>
      <c r="R303" s="125">
        <f t="shared" si="59"/>
        <v>2.8745896591421816</v>
      </c>
    </row>
    <row r="304" spans="1:18" x14ac:dyDescent="0.2">
      <c r="A304" t="s">
        <v>137</v>
      </c>
      <c r="B304" t="str">
        <f t="shared" si="52"/>
        <v>+1.05498</v>
      </c>
      <c r="C304" s="125">
        <v>1.05498</v>
      </c>
      <c r="D304" t="str">
        <f t="shared" si="53"/>
        <v>+1.06000   +1.05498</v>
      </c>
      <c r="E304" t="str">
        <f t="shared" si="54"/>
        <v>+1.06000</v>
      </c>
      <c r="F304" s="125">
        <v>1.06</v>
      </c>
      <c r="G304" s="80">
        <f t="shared" si="55"/>
        <v>5.0200000000000244E-3</v>
      </c>
      <c r="H304" s="68">
        <f t="shared" si="56"/>
        <v>4.7358490566037966E-3</v>
      </c>
      <c r="I304">
        <f t="shared" si="57"/>
        <v>0.47358490566037964</v>
      </c>
      <c r="Q304" s="68">
        <f t="shared" si="59"/>
        <v>4.7358490566037966E-3</v>
      </c>
      <c r="R304" s="125">
        <f t="shared" si="59"/>
        <v>0.47358490566037964</v>
      </c>
    </row>
    <row r="305" spans="1:18" x14ac:dyDescent="0.2">
      <c r="A305" t="s">
        <v>876</v>
      </c>
      <c r="B305" t="str">
        <f t="shared" si="52"/>
        <v>+1.04304</v>
      </c>
      <c r="C305" s="125">
        <v>1.04304</v>
      </c>
      <c r="D305" t="str">
        <f t="shared" si="53"/>
        <v>+1.04500   +1.04304</v>
      </c>
      <c r="E305" t="str">
        <f t="shared" si="54"/>
        <v>+1.04500</v>
      </c>
      <c r="F305" s="125">
        <v>1.0449999999999999</v>
      </c>
      <c r="G305" s="80">
        <f t="shared" si="55"/>
        <v>1.9599999999999618E-3</v>
      </c>
      <c r="H305" s="68">
        <f t="shared" si="56"/>
        <v>1.8755980861243655E-3</v>
      </c>
      <c r="I305">
        <f t="shared" si="57"/>
        <v>0.18755980861243654</v>
      </c>
      <c r="Q305" s="68">
        <f t="shared" si="59"/>
        <v>1.8755980861243655E-3</v>
      </c>
      <c r="R305" s="125">
        <f t="shared" si="59"/>
        <v>0.18755980861243654</v>
      </c>
    </row>
    <row r="306" spans="1:18" x14ac:dyDescent="0.2">
      <c r="A306" t="s">
        <v>877</v>
      </c>
      <c r="B306" t="str">
        <f t="shared" si="52"/>
        <v>+1.00401</v>
      </c>
      <c r="C306" s="125">
        <v>1.0040100000000001</v>
      </c>
      <c r="D306" t="str">
        <f t="shared" si="53"/>
        <v>+1.01000   +1.00401</v>
      </c>
      <c r="E306" t="str">
        <f t="shared" si="54"/>
        <v>+1.01000</v>
      </c>
      <c r="F306" s="125">
        <v>1.01</v>
      </c>
      <c r="G306" s="80">
        <f t="shared" si="55"/>
        <v>5.9899999999999398E-3</v>
      </c>
      <c r="H306" s="68">
        <f t="shared" si="56"/>
        <v>5.9306930693068709E-3</v>
      </c>
      <c r="I306">
        <f t="shared" si="57"/>
        <v>0.59306930693068705</v>
      </c>
      <c r="Q306" s="68">
        <f t="shared" si="59"/>
        <v>-2.1428066002843318E-2</v>
      </c>
      <c r="R306" s="125">
        <f t="shared" si="59"/>
        <v>-2.1428066002843318</v>
      </c>
    </row>
    <row r="307" spans="1:18" x14ac:dyDescent="0.2">
      <c r="A307" t="s">
        <v>878</v>
      </c>
      <c r="B307" t="str">
        <f t="shared" si="52"/>
        <v>+1.01263</v>
      </c>
      <c r="C307" s="125">
        <v>1.0126299999999999</v>
      </c>
      <c r="D307" t="str">
        <f t="shared" si="53"/>
        <v>+1.01800   +1.01263</v>
      </c>
      <c r="E307" t="str">
        <f t="shared" si="54"/>
        <v>+1.01800</v>
      </c>
      <c r="F307" s="125">
        <v>1.018</v>
      </c>
      <c r="G307" s="80">
        <f t="shared" si="55"/>
        <v>5.3700000000000969E-3</v>
      </c>
      <c r="H307" s="68">
        <f t="shared" si="56"/>
        <v>5.2750491159136515E-3</v>
      </c>
      <c r="I307">
        <f t="shared" si="57"/>
        <v>0.52750491159136514</v>
      </c>
      <c r="Q307" s="68">
        <f t="shared" si="59"/>
        <v>-5.5759541571758506E-3</v>
      </c>
      <c r="R307" s="125">
        <f t="shared" si="59"/>
        <v>-0.55759541571758497</v>
      </c>
    </row>
    <row r="308" spans="1:18" x14ac:dyDescent="0.2">
      <c r="A308" t="s">
        <v>879</v>
      </c>
      <c r="B308" t="str">
        <f t="shared" si="52"/>
        <v>+1.02751</v>
      </c>
      <c r="C308" s="125">
        <v>1.0275099999999999</v>
      </c>
      <c r="D308" t="str">
        <f t="shared" si="53"/>
        <v>+1.02000   +1.02751</v>
      </c>
      <c r="E308" t="str">
        <f t="shared" si="54"/>
        <v>+1.02000</v>
      </c>
      <c r="F308" s="125">
        <v>1.02</v>
      </c>
      <c r="G308" s="80">
        <f t="shared" si="55"/>
        <v>7.5099999999999056E-3</v>
      </c>
      <c r="H308" s="68">
        <f t="shared" si="56"/>
        <v>7.3627450980391232E-3</v>
      </c>
      <c r="I308">
        <f t="shared" si="57"/>
        <v>0.73627450980391229</v>
      </c>
      <c r="Q308" s="68">
        <f t="shared" si="59"/>
        <v>-2.1262847319022574E-2</v>
      </c>
      <c r="R308" s="125">
        <f t="shared" si="59"/>
        <v>-2.1262847319022575</v>
      </c>
    </row>
    <row r="309" spans="1:18" x14ac:dyDescent="0.2">
      <c r="A309" t="s">
        <v>880</v>
      </c>
      <c r="B309" t="str">
        <f t="shared" si="52"/>
        <v>+1.07030</v>
      </c>
      <c r="C309" s="125">
        <v>1.0703</v>
      </c>
      <c r="D309" t="str">
        <f t="shared" si="53"/>
        <v>+1.07000   +1.07030</v>
      </c>
      <c r="E309" t="str">
        <f t="shared" si="54"/>
        <v>+1.07000</v>
      </c>
      <c r="F309" s="125">
        <v>1.07</v>
      </c>
      <c r="G309" s="80">
        <f t="shared" si="55"/>
        <v>2.9999999999996696E-4</v>
      </c>
      <c r="H309" s="68">
        <f t="shared" si="56"/>
        <v>2.8037383177567004E-4</v>
      </c>
      <c r="I309">
        <f t="shared" si="57"/>
        <v>2.8037383177567002E-2</v>
      </c>
      <c r="Q309" s="68">
        <f t="shared" si="59"/>
        <v>-4.9710122271626737E-2</v>
      </c>
      <c r="R309" s="125">
        <f t="shared" si="59"/>
        <v>-4.9710122271626735</v>
      </c>
    </row>
    <row r="310" spans="1:18" x14ac:dyDescent="0.2">
      <c r="A310" t="s">
        <v>881</v>
      </c>
      <c r="B310" t="str">
        <f t="shared" si="52"/>
        <v>+1.05554</v>
      </c>
      <c r="C310" s="125">
        <v>1.0555399999999999</v>
      </c>
      <c r="D310" t="str">
        <f t="shared" si="53"/>
        <v>+1.06200   +1.05554</v>
      </c>
      <c r="E310" t="str">
        <f t="shared" si="54"/>
        <v>+1.06200</v>
      </c>
      <c r="F310" s="125">
        <v>1.0620000000000001</v>
      </c>
      <c r="G310" s="80">
        <f t="shared" si="55"/>
        <v>6.4600000000001323E-3</v>
      </c>
      <c r="H310" s="68">
        <f t="shared" si="56"/>
        <v>6.0828625235406142E-3</v>
      </c>
      <c r="I310">
        <f t="shared" si="57"/>
        <v>0.60828625235406142</v>
      </c>
      <c r="Q310" s="68">
        <f t="shared" si="59"/>
        <v>-8.799364457187462E-3</v>
      </c>
      <c r="R310" s="125">
        <f t="shared" si="59"/>
        <v>-0.8799364457187463</v>
      </c>
    </row>
    <row r="311" spans="1:18" x14ac:dyDescent="0.2">
      <c r="A311" t="s">
        <v>882</v>
      </c>
      <c r="B311" t="str">
        <f t="shared" si="52"/>
        <v>+1.08978</v>
      </c>
      <c r="C311" s="125">
        <v>1.08978</v>
      </c>
      <c r="D311" t="str">
        <f t="shared" si="53"/>
        <v>+1.09000   +1.08978</v>
      </c>
      <c r="E311" t="str">
        <f t="shared" si="54"/>
        <v>+1.09000</v>
      </c>
      <c r="F311" s="125">
        <v>1.0900000000000001</v>
      </c>
      <c r="G311" s="80">
        <f t="shared" si="55"/>
        <v>2.20000000000109E-4</v>
      </c>
      <c r="H311" s="68">
        <f t="shared" si="56"/>
        <v>2.018348623854211E-4</v>
      </c>
      <c r="I311">
        <f t="shared" si="57"/>
        <v>2.018348623854211E-2</v>
      </c>
      <c r="Q311" s="68">
        <f t="shared" ref="Q311:R326" si="60">H311-H35</f>
        <v>-3.1231072139565583E-2</v>
      </c>
      <c r="R311" s="125">
        <f t="shared" si="60"/>
        <v>-3.1231072139565583</v>
      </c>
    </row>
    <row r="312" spans="1:18" x14ac:dyDescent="0.2">
      <c r="A312" t="s">
        <v>883</v>
      </c>
      <c r="B312" t="str">
        <f t="shared" si="52"/>
        <v>+1.05004</v>
      </c>
      <c r="C312" s="125">
        <v>1.0500400000000001</v>
      </c>
      <c r="D312" t="str">
        <f t="shared" si="53"/>
        <v>+1.05600   +1.05004</v>
      </c>
      <c r="E312" t="str">
        <f t="shared" si="54"/>
        <v>+1.05600</v>
      </c>
      <c r="F312" s="125">
        <v>1.056</v>
      </c>
      <c r="G312" s="80">
        <f t="shared" si="55"/>
        <v>5.9599999999999653E-3</v>
      </c>
      <c r="H312" s="68">
        <f t="shared" si="56"/>
        <v>5.6439393939393609E-3</v>
      </c>
      <c r="I312">
        <f t="shared" si="57"/>
        <v>0.56439393939393612</v>
      </c>
      <c r="Q312" s="68">
        <f t="shared" si="60"/>
        <v>-0.11971516219916586</v>
      </c>
      <c r="R312" s="125">
        <f t="shared" si="60"/>
        <v>-11.971516219916587</v>
      </c>
    </row>
    <row r="313" spans="1:18" x14ac:dyDescent="0.2">
      <c r="A313" t="s">
        <v>884</v>
      </c>
      <c r="B313" t="str">
        <f t="shared" si="52"/>
        <v>+1.04391</v>
      </c>
      <c r="C313" s="125">
        <v>1.0439099999999999</v>
      </c>
      <c r="D313" t="str">
        <f t="shared" si="53"/>
        <v>+1.05100   +1.04391</v>
      </c>
      <c r="E313" t="str">
        <f t="shared" si="54"/>
        <v>+1.05100</v>
      </c>
      <c r="F313" s="125">
        <v>1.0509999999999999</v>
      </c>
      <c r="G313" s="80">
        <f t="shared" si="55"/>
        <v>7.0900000000000407E-3</v>
      </c>
      <c r="H313" s="68">
        <f t="shared" si="56"/>
        <v>6.7459562321598868E-3</v>
      </c>
      <c r="I313">
        <f t="shared" si="57"/>
        <v>0.67459562321598865</v>
      </c>
      <c r="Q313" s="68">
        <f t="shared" si="60"/>
        <v>-5.8064038562218021E-2</v>
      </c>
      <c r="R313" s="125">
        <f t="shared" si="60"/>
        <v>-5.8064038562218023</v>
      </c>
    </row>
    <row r="314" spans="1:18" x14ac:dyDescent="0.2">
      <c r="A314" t="s">
        <v>885</v>
      </c>
      <c r="B314" t="str">
        <f t="shared" ref="B314:B371" si="61">RIGHT(A314,8)</f>
        <v>+1.05562</v>
      </c>
      <c r="C314" s="125">
        <v>1.05562</v>
      </c>
      <c r="D314" t="str">
        <f t="shared" ref="D314:D371" si="62">RIGHT(A314,19)</f>
        <v>+1.05700   +1.05562</v>
      </c>
      <c r="E314" t="str">
        <f t="shared" ref="E314:E371" si="63">LEFT(D314,8)</f>
        <v>+1.05700</v>
      </c>
      <c r="F314" s="125">
        <v>1.0569999999999999</v>
      </c>
      <c r="G314" s="80">
        <f t="shared" ref="G314:G371" si="64">ABS(F314-C314)</f>
        <v>1.3799999999999368E-3</v>
      </c>
      <c r="H314" s="68">
        <f t="shared" ref="H314:H371" si="65">ABS(G314)/ABS(F314)</f>
        <v>1.3055818353831003E-3</v>
      </c>
      <c r="I314">
        <f t="shared" ref="I314:I371" si="66">H314*100</f>
        <v>0.13055818353831003</v>
      </c>
      <c r="Q314" s="68">
        <f t="shared" si="60"/>
        <v>-0.2405716744823064</v>
      </c>
      <c r="R314" s="125">
        <f t="shared" si="60"/>
        <v>-24.05716744823064</v>
      </c>
    </row>
    <row r="315" spans="1:18" x14ac:dyDescent="0.2">
      <c r="A315" t="s">
        <v>886</v>
      </c>
      <c r="B315" t="str">
        <f t="shared" si="61"/>
        <v>+1.06003</v>
      </c>
      <c r="C315" s="125">
        <v>1.06003</v>
      </c>
      <c r="D315" t="str">
        <f t="shared" si="62"/>
        <v>+1.05500   +1.06003</v>
      </c>
      <c r="E315" t="str">
        <f t="shared" si="63"/>
        <v>+1.05500</v>
      </c>
      <c r="F315" s="125">
        <v>1.0549999999999999</v>
      </c>
      <c r="G315" s="80">
        <f t="shared" si="64"/>
        <v>5.03000000000009E-3</v>
      </c>
      <c r="H315" s="68">
        <f t="shared" si="65"/>
        <v>4.7677725118484265E-3</v>
      </c>
      <c r="I315">
        <f t="shared" si="66"/>
        <v>0.47677725118484265</v>
      </c>
      <c r="Q315" s="68">
        <f t="shared" si="60"/>
        <v>-0.25505095860597649</v>
      </c>
      <c r="R315" s="125">
        <f t="shared" si="60"/>
        <v>-25.505095860597645</v>
      </c>
    </row>
    <row r="316" spans="1:18" x14ac:dyDescent="0.2">
      <c r="A316" t="s">
        <v>887</v>
      </c>
      <c r="B316" t="str">
        <f t="shared" si="61"/>
        <v>+1.05068</v>
      </c>
      <c r="C316" s="125">
        <v>1.0506800000000001</v>
      </c>
      <c r="D316" t="str">
        <f t="shared" si="62"/>
        <v>+1.05000   +1.05068</v>
      </c>
      <c r="E316" t="str">
        <f t="shared" si="63"/>
        <v>+1.05000</v>
      </c>
      <c r="F316" s="125">
        <v>1.05</v>
      </c>
      <c r="G316" s="80">
        <f t="shared" si="64"/>
        <v>6.8000000000001393E-4</v>
      </c>
      <c r="H316" s="68">
        <f t="shared" si="65"/>
        <v>6.4761904761906082E-4</v>
      </c>
      <c r="I316">
        <f t="shared" si="66"/>
        <v>6.4761904761906075E-2</v>
      </c>
      <c r="Q316" s="68">
        <f t="shared" si="60"/>
        <v>-6.2302898287650303E-4</v>
      </c>
      <c r="R316" s="125">
        <f t="shared" si="60"/>
        <v>-6.2302898287650316E-2</v>
      </c>
    </row>
    <row r="317" spans="1:18" x14ac:dyDescent="0.2">
      <c r="A317" t="s">
        <v>888</v>
      </c>
      <c r="B317" t="str">
        <f t="shared" si="61"/>
        <v>+1.03940</v>
      </c>
      <c r="C317" s="125">
        <v>1.0394000000000001</v>
      </c>
      <c r="D317" t="str">
        <f t="shared" si="62"/>
        <v>+1.03600   +1.03940</v>
      </c>
      <c r="E317" t="str">
        <f t="shared" si="63"/>
        <v>+1.03600</v>
      </c>
      <c r="F317" s="125">
        <v>1.036</v>
      </c>
      <c r="G317" s="80">
        <f t="shared" si="64"/>
        <v>3.4000000000000696E-3</v>
      </c>
      <c r="H317" s="68">
        <f t="shared" si="65"/>
        <v>3.2818532818533488E-3</v>
      </c>
      <c r="I317">
        <f t="shared" si="66"/>
        <v>0.32818532818533486</v>
      </c>
      <c r="Q317" s="68">
        <f t="shared" si="60"/>
        <v>-7.7111844609096293E-3</v>
      </c>
      <c r="R317" s="125">
        <f t="shared" si="60"/>
        <v>-0.77111844609096303</v>
      </c>
    </row>
    <row r="318" spans="1:18" x14ac:dyDescent="0.2">
      <c r="A318" t="s">
        <v>138</v>
      </c>
      <c r="B318" t="str">
        <f t="shared" si="61"/>
        <v>-0.20101</v>
      </c>
      <c r="C318" s="125">
        <v>-0.20100999999999999</v>
      </c>
      <c r="D318" t="str">
        <f t="shared" si="62"/>
        <v>-0.20386   -0.20101</v>
      </c>
      <c r="E318" t="str">
        <f t="shared" si="63"/>
        <v>-0.20386</v>
      </c>
      <c r="F318" s="125">
        <v>-0.20386000000000001</v>
      </c>
      <c r="G318" s="80">
        <f t="shared" si="64"/>
        <v>2.8500000000000192E-3</v>
      </c>
      <c r="H318" s="68">
        <f t="shared" si="65"/>
        <v>1.3980182478171387E-2</v>
      </c>
      <c r="I318">
        <f t="shared" si="66"/>
        <v>1.3980182478171388</v>
      </c>
      <c r="Q318" s="68">
        <f t="shared" si="60"/>
        <v>8.9593352008933425E-4</v>
      </c>
      <c r="R318" s="125">
        <f t="shared" si="60"/>
        <v>8.9593352008933591E-2</v>
      </c>
    </row>
    <row r="319" spans="1:18" x14ac:dyDescent="0.2">
      <c r="A319" t="s">
        <v>890</v>
      </c>
      <c r="B319" t="str">
        <f t="shared" si="61"/>
        <v>+0.27303</v>
      </c>
      <c r="C319" s="125">
        <v>0.27302999999999999</v>
      </c>
      <c r="D319" t="str">
        <f t="shared" si="62"/>
        <v>+0.27645   +0.27303</v>
      </c>
      <c r="E319" t="str">
        <f t="shared" si="63"/>
        <v>+0.27645</v>
      </c>
      <c r="F319" s="125">
        <v>0.27644999999999997</v>
      </c>
      <c r="G319" s="80">
        <f t="shared" si="64"/>
        <v>3.4199999999999786E-3</v>
      </c>
      <c r="H319" s="68">
        <f t="shared" si="65"/>
        <v>1.237113402061848E-2</v>
      </c>
      <c r="I319">
        <f t="shared" si="66"/>
        <v>1.2371134020618479</v>
      </c>
      <c r="Q319" s="68">
        <f t="shared" si="60"/>
        <v>5.8194851889958182E-3</v>
      </c>
      <c r="R319" s="125">
        <f t="shared" si="60"/>
        <v>0.58194851889958177</v>
      </c>
    </row>
    <row r="320" spans="1:18" x14ac:dyDescent="0.2">
      <c r="A320" t="s">
        <v>139</v>
      </c>
      <c r="B320" t="str">
        <f t="shared" si="61"/>
        <v>+0.03775</v>
      </c>
      <c r="C320" s="125">
        <v>3.7749999999999999E-2</v>
      </c>
      <c r="D320" t="str">
        <f t="shared" si="62"/>
        <v>+0.03634   +0.03775</v>
      </c>
      <c r="E320" t="str">
        <f t="shared" si="63"/>
        <v>+0.03634</v>
      </c>
      <c r="F320" s="125">
        <v>3.6339999999999997E-2</v>
      </c>
      <c r="G320" s="80">
        <f t="shared" si="64"/>
        <v>1.4100000000000015E-3</v>
      </c>
      <c r="H320" s="68">
        <f t="shared" si="65"/>
        <v>3.8800220143093055E-2</v>
      </c>
      <c r="I320">
        <f t="shared" si="66"/>
        <v>3.8800220143093056</v>
      </c>
      <c r="Q320" s="68">
        <f t="shared" si="60"/>
        <v>3.7635039963867169E-2</v>
      </c>
      <c r="R320" s="125">
        <f t="shared" si="60"/>
        <v>3.7635039963867172</v>
      </c>
    </row>
    <row r="321" spans="1:18" x14ac:dyDescent="0.2">
      <c r="A321" t="s">
        <v>892</v>
      </c>
      <c r="B321" t="str">
        <f t="shared" si="61"/>
        <v>+0.02061</v>
      </c>
      <c r="C321" s="125">
        <v>2.061E-2</v>
      </c>
      <c r="D321" t="str">
        <f t="shared" si="62"/>
        <v>+0.02427   +0.02061</v>
      </c>
      <c r="E321" t="str">
        <f t="shared" si="63"/>
        <v>+0.02427</v>
      </c>
      <c r="F321" s="125">
        <v>2.427E-2</v>
      </c>
      <c r="G321" s="80">
        <f t="shared" si="64"/>
        <v>3.6600000000000001E-3</v>
      </c>
      <c r="H321" s="68">
        <f t="shared" si="65"/>
        <v>0.15080346106304079</v>
      </c>
      <c r="I321">
        <f t="shared" si="66"/>
        <v>15.080346106304079</v>
      </c>
      <c r="Q321" s="68">
        <f t="shared" si="60"/>
        <v>0.13108963624582842</v>
      </c>
      <c r="R321" s="125">
        <f t="shared" si="60"/>
        <v>13.108963624582843</v>
      </c>
    </row>
    <row r="322" spans="1:18" x14ac:dyDescent="0.2">
      <c r="A322" t="s">
        <v>140</v>
      </c>
      <c r="B322" t="str">
        <f t="shared" si="61"/>
        <v>+0.03546</v>
      </c>
      <c r="C322" s="125">
        <v>3.5459999999999998E-2</v>
      </c>
      <c r="D322" t="str">
        <f t="shared" si="62"/>
        <v>+0.03554   +0.03546</v>
      </c>
      <c r="E322" t="str">
        <f t="shared" si="63"/>
        <v>+0.03554</v>
      </c>
      <c r="F322" s="125">
        <v>3.5540000000000002E-2</v>
      </c>
      <c r="G322" s="80">
        <f t="shared" si="64"/>
        <v>8.0000000000003679E-5</v>
      </c>
      <c r="H322" s="68">
        <f t="shared" si="65"/>
        <v>2.2509848058526638E-3</v>
      </c>
      <c r="I322">
        <f t="shared" si="66"/>
        <v>0.22509848058526638</v>
      </c>
      <c r="Q322" s="68">
        <f t="shared" si="60"/>
        <v>-4.1689874666304333E-2</v>
      </c>
      <c r="R322" s="125">
        <f t="shared" si="60"/>
        <v>-4.1689874666304334</v>
      </c>
    </row>
    <row r="323" spans="1:18" x14ac:dyDescent="0.2">
      <c r="A323" t="s">
        <v>894</v>
      </c>
      <c r="B323" t="str">
        <f t="shared" si="61"/>
        <v>+0.01609</v>
      </c>
      <c r="C323" s="125">
        <v>1.609E-2</v>
      </c>
      <c r="D323" t="str">
        <f t="shared" si="62"/>
        <v>+0.01627   +0.01609</v>
      </c>
      <c r="E323" t="str">
        <f t="shared" si="63"/>
        <v>+0.01627</v>
      </c>
      <c r="F323" s="125">
        <v>1.627E-2</v>
      </c>
      <c r="G323" s="80">
        <f t="shared" si="64"/>
        <v>1.799999999999996E-4</v>
      </c>
      <c r="H323" s="68">
        <f t="shared" si="65"/>
        <v>1.1063306699446811E-2</v>
      </c>
      <c r="I323">
        <f t="shared" si="66"/>
        <v>1.1063306699446811</v>
      </c>
      <c r="Q323" s="68">
        <f t="shared" si="60"/>
        <v>8.4314889301392651E-3</v>
      </c>
      <c r="R323" s="125">
        <f t="shared" si="60"/>
        <v>0.84314889301392637</v>
      </c>
    </row>
    <row r="324" spans="1:18" x14ac:dyDescent="0.2">
      <c r="A324" t="s">
        <v>895</v>
      </c>
      <c r="B324" t="str">
        <f t="shared" si="61"/>
        <v>-0.01730</v>
      </c>
      <c r="C324" s="125">
        <v>-1.7299999999999999E-2</v>
      </c>
      <c r="D324" t="str">
        <f t="shared" si="62"/>
        <v>-0.01730   -0.01730</v>
      </c>
      <c r="E324" t="str">
        <f t="shared" si="63"/>
        <v>-0.01730</v>
      </c>
      <c r="F324" s="125">
        <v>-1.7299999999999999E-2</v>
      </c>
      <c r="G324" s="80">
        <f t="shared" si="64"/>
        <v>0</v>
      </c>
      <c r="H324" s="68">
        <f t="shared" si="65"/>
        <v>0</v>
      </c>
      <c r="Q324" s="68">
        <f t="shared" si="60"/>
        <v>-4.2222222222222223</v>
      </c>
      <c r="R324" s="125">
        <f t="shared" si="60"/>
        <v>-422.22222222222223</v>
      </c>
    </row>
    <row r="325" spans="1:18" x14ac:dyDescent="0.2">
      <c r="A325" t="s">
        <v>896</v>
      </c>
      <c r="B325" t="str">
        <f t="shared" si="61"/>
        <v>+0.03074</v>
      </c>
      <c r="C325" s="125">
        <v>3.074E-2</v>
      </c>
      <c r="D325" t="str">
        <f t="shared" si="62"/>
        <v>+0.03191   +0.03074</v>
      </c>
      <c r="E325" t="str">
        <f t="shared" si="63"/>
        <v>+0.03191</v>
      </c>
      <c r="F325" s="125">
        <v>3.1910000000000001E-2</v>
      </c>
      <c r="G325" s="80">
        <f t="shared" si="64"/>
        <v>1.1700000000000009E-3</v>
      </c>
      <c r="H325" s="68">
        <f t="shared" si="65"/>
        <v>3.6665622062049541E-2</v>
      </c>
      <c r="I325">
        <f t="shared" si="66"/>
        <v>3.6665622062049543</v>
      </c>
      <c r="Q325" s="68">
        <f t="shared" si="60"/>
        <v>3.6665622062049541E-2</v>
      </c>
      <c r="R325" s="125">
        <f t="shared" si="60"/>
        <v>3.6665622062049543</v>
      </c>
    </row>
    <row r="326" spans="1:18" x14ac:dyDescent="0.2">
      <c r="A326" t="s">
        <v>897</v>
      </c>
      <c r="B326" t="str">
        <f t="shared" si="61"/>
        <v>+0.01291</v>
      </c>
      <c r="C326" s="125">
        <v>1.291E-2</v>
      </c>
      <c r="D326" t="str">
        <f t="shared" si="62"/>
        <v>+0.00905   +0.01291</v>
      </c>
      <c r="E326" t="str">
        <f t="shared" si="63"/>
        <v>+0.00905</v>
      </c>
      <c r="F326" s="125">
        <v>9.0500000000000008E-3</v>
      </c>
      <c r="G326" s="80">
        <f t="shared" si="64"/>
        <v>3.8599999999999988E-3</v>
      </c>
      <c r="H326" s="68">
        <f t="shared" si="65"/>
        <v>0.42651933701657441</v>
      </c>
      <c r="I326">
        <f t="shared" si="66"/>
        <v>42.651933701657441</v>
      </c>
      <c r="Q326" s="68">
        <f t="shared" si="60"/>
        <v>0.41317248788665378</v>
      </c>
      <c r="R326" s="125">
        <f t="shared" si="60"/>
        <v>41.317248788665381</v>
      </c>
    </row>
    <row r="327" spans="1:18" x14ac:dyDescent="0.2">
      <c r="A327" t="s">
        <v>141</v>
      </c>
      <c r="B327" t="str">
        <f t="shared" si="61"/>
        <v>-0.02521</v>
      </c>
      <c r="C327" s="125">
        <v>-2.521E-2</v>
      </c>
      <c r="D327" t="str">
        <f t="shared" si="62"/>
        <v>-0.01848   -0.02521</v>
      </c>
      <c r="E327" t="str">
        <f t="shared" si="63"/>
        <v>-0.01848</v>
      </c>
      <c r="F327" s="125">
        <v>-1.848E-2</v>
      </c>
      <c r="G327" s="80">
        <f t="shared" si="64"/>
        <v>6.7299999999999999E-3</v>
      </c>
      <c r="H327" s="68">
        <f t="shared" si="65"/>
        <v>0.36417748917748916</v>
      </c>
      <c r="I327">
        <f t="shared" si="66"/>
        <v>36.417748917748916</v>
      </c>
      <c r="Q327" s="68">
        <f t="shared" ref="Q327:R342" si="67">H327-H51</f>
        <v>0.36263750457733512</v>
      </c>
      <c r="R327" s="125">
        <f t="shared" si="67"/>
        <v>36.263750457733515</v>
      </c>
    </row>
    <row r="328" spans="1:18" x14ac:dyDescent="0.2">
      <c r="A328" t="s">
        <v>899</v>
      </c>
      <c r="B328" t="str">
        <f t="shared" si="61"/>
        <v>+0.04499</v>
      </c>
      <c r="C328" s="125">
        <v>4.4990000000000002E-2</v>
      </c>
      <c r="D328" t="str">
        <f t="shared" si="62"/>
        <v>+0.04338   +0.04499</v>
      </c>
      <c r="E328" t="str">
        <f t="shared" si="63"/>
        <v>+0.04338</v>
      </c>
      <c r="F328" s="125">
        <v>4.3380000000000002E-2</v>
      </c>
      <c r="G328" s="80">
        <f t="shared" si="64"/>
        <v>1.6100000000000003E-3</v>
      </c>
      <c r="H328" s="68">
        <f t="shared" si="65"/>
        <v>3.7113877362840025E-2</v>
      </c>
      <c r="I328">
        <f t="shared" si="66"/>
        <v>3.7113877362840024</v>
      </c>
      <c r="Q328" s="68">
        <f t="shared" si="67"/>
        <v>-7.1316355195299427E-2</v>
      </c>
      <c r="R328" s="125">
        <f t="shared" si="67"/>
        <v>-7.1316355195299419</v>
      </c>
    </row>
    <row r="329" spans="1:18" x14ac:dyDescent="0.2">
      <c r="A329" t="s">
        <v>900</v>
      </c>
      <c r="B329" t="str">
        <f t="shared" si="61"/>
        <v>-0.04354</v>
      </c>
      <c r="C329" s="125">
        <v>-4.3540000000000002E-2</v>
      </c>
      <c r="D329" t="str">
        <f t="shared" si="62"/>
        <v>-0.04692   -0.04354</v>
      </c>
      <c r="E329" t="str">
        <f t="shared" si="63"/>
        <v>-0.04692</v>
      </c>
      <c r="F329" s="125">
        <v>-4.6920000000000003E-2</v>
      </c>
      <c r="G329" s="80">
        <f t="shared" si="64"/>
        <v>3.3800000000000011E-3</v>
      </c>
      <c r="H329" s="68">
        <f t="shared" si="65"/>
        <v>7.2037510656436501E-2</v>
      </c>
      <c r="I329">
        <f t="shared" si="66"/>
        <v>7.2037510656436501</v>
      </c>
      <c r="Q329" s="68">
        <f t="shared" si="67"/>
        <v>3.3116823820786456E-2</v>
      </c>
      <c r="R329" s="125">
        <f t="shared" si="67"/>
        <v>3.3116823820786454</v>
      </c>
    </row>
    <row r="330" spans="1:18" x14ac:dyDescent="0.2">
      <c r="A330" t="s">
        <v>901</v>
      </c>
      <c r="B330" t="str">
        <f t="shared" si="61"/>
        <v>+0.15835</v>
      </c>
      <c r="C330" s="125">
        <v>0.15834999999999999</v>
      </c>
      <c r="D330" t="str">
        <f t="shared" si="62"/>
        <v>+0.15506   +0.15835</v>
      </c>
      <c r="E330" t="str">
        <f t="shared" si="63"/>
        <v>+0.15506</v>
      </c>
      <c r="F330" s="125">
        <v>0.15506</v>
      </c>
      <c r="G330" s="80">
        <f t="shared" si="64"/>
        <v>3.2899999999999874E-3</v>
      </c>
      <c r="H330" s="68">
        <f t="shared" si="65"/>
        <v>2.1217593189732924E-2</v>
      </c>
      <c r="I330">
        <f t="shared" si="66"/>
        <v>2.1217593189732922</v>
      </c>
      <c r="Q330" s="68">
        <f t="shared" si="67"/>
        <v>1.9413190447040752E-2</v>
      </c>
      <c r="R330" s="125">
        <f t="shared" si="67"/>
        <v>1.9413190447040751</v>
      </c>
    </row>
    <row r="331" spans="1:18" x14ac:dyDescent="0.2">
      <c r="A331" t="s">
        <v>902</v>
      </c>
      <c r="B331" t="str">
        <f t="shared" si="61"/>
        <v>-0.13625</v>
      </c>
      <c r="C331" s="125">
        <v>-0.13625000000000001</v>
      </c>
      <c r="D331" t="str">
        <f t="shared" si="62"/>
        <v>-0.13879   -0.13625</v>
      </c>
      <c r="E331" t="str">
        <f t="shared" si="63"/>
        <v>-0.13879</v>
      </c>
      <c r="F331" s="125">
        <v>-0.13879</v>
      </c>
      <c r="G331" s="80">
        <f t="shared" si="64"/>
        <v>2.5399999999999867E-3</v>
      </c>
      <c r="H331" s="68">
        <f t="shared" si="65"/>
        <v>1.8301030333597427E-2</v>
      </c>
      <c r="I331">
        <f t="shared" si="66"/>
        <v>1.8301030333597428</v>
      </c>
      <c r="Q331" s="68">
        <f t="shared" si="67"/>
        <v>-3.2975782740968518E-2</v>
      </c>
      <c r="R331" s="125">
        <f t="shared" si="67"/>
        <v>-3.2975782740968516</v>
      </c>
    </row>
    <row r="332" spans="1:18" x14ac:dyDescent="0.2">
      <c r="A332" t="s">
        <v>142</v>
      </c>
      <c r="B332" t="str">
        <f t="shared" si="61"/>
        <v>-0.09737</v>
      </c>
      <c r="C332" s="125">
        <v>-9.7369999999999998E-2</v>
      </c>
      <c r="D332" t="str">
        <f t="shared" si="62"/>
        <v>-0.09754   -0.09737</v>
      </c>
      <c r="E332" t="str">
        <f t="shared" si="63"/>
        <v>-0.09754</v>
      </c>
      <c r="F332" s="125">
        <v>-9.7540000000000002E-2</v>
      </c>
      <c r="G332" s="80">
        <f t="shared" si="64"/>
        <v>1.7000000000000348E-4</v>
      </c>
      <c r="H332" s="68">
        <f t="shared" si="65"/>
        <v>1.7428747180644195E-3</v>
      </c>
      <c r="I332">
        <f t="shared" si="66"/>
        <v>0.17428747180644194</v>
      </c>
      <c r="Q332" s="68">
        <f t="shared" si="67"/>
        <v>-2.4175026404261698E-3</v>
      </c>
      <c r="R332" s="125">
        <f t="shared" si="67"/>
        <v>-0.24175026404261701</v>
      </c>
    </row>
    <row r="333" spans="1:18" x14ac:dyDescent="0.2">
      <c r="A333" t="s">
        <v>904</v>
      </c>
      <c r="B333" t="str">
        <f t="shared" si="61"/>
        <v>+0.11751</v>
      </c>
      <c r="C333" s="125">
        <v>0.11751</v>
      </c>
      <c r="D333" t="str">
        <f t="shared" si="62"/>
        <v>+0.11464   +0.11751</v>
      </c>
      <c r="E333" t="str">
        <f t="shared" si="63"/>
        <v>+0.11464</v>
      </c>
      <c r="F333" s="125">
        <v>0.11464000000000001</v>
      </c>
      <c r="G333" s="80">
        <f t="shared" si="64"/>
        <v>2.8699999999999976E-3</v>
      </c>
      <c r="H333" s="68">
        <f t="shared" si="65"/>
        <v>2.5034891835310515E-2</v>
      </c>
      <c r="I333">
        <f t="shared" si="66"/>
        <v>2.5034891835310513</v>
      </c>
      <c r="Q333" s="68">
        <f t="shared" si="67"/>
        <v>2.3159293749186148E-2</v>
      </c>
      <c r="R333" s="125">
        <f t="shared" si="67"/>
        <v>2.3159293749186149</v>
      </c>
    </row>
    <row r="334" spans="1:18" x14ac:dyDescent="0.2">
      <c r="A334" t="s">
        <v>143</v>
      </c>
      <c r="B334" t="str">
        <f t="shared" si="61"/>
        <v>-0.00177</v>
      </c>
      <c r="C334" s="125">
        <v>-1.7700000000000001E-3</v>
      </c>
      <c r="D334" t="str">
        <f t="shared" si="62"/>
        <v>-0.00375   -0.00177</v>
      </c>
      <c r="E334" t="str">
        <f t="shared" si="63"/>
        <v>-0.00375</v>
      </c>
      <c r="F334" s="125">
        <v>-3.7499999999999999E-3</v>
      </c>
      <c r="G334" s="80">
        <f t="shared" si="64"/>
        <v>1.98E-3</v>
      </c>
      <c r="H334" s="68">
        <f t="shared" si="65"/>
        <v>0.52800000000000002</v>
      </c>
      <c r="I334">
        <f t="shared" si="66"/>
        <v>52.800000000000004</v>
      </c>
      <c r="Q334" s="68">
        <f t="shared" si="67"/>
        <v>0.5220693069306932</v>
      </c>
      <c r="R334" s="125">
        <f t="shared" si="67"/>
        <v>52.206930693069317</v>
      </c>
    </row>
    <row r="335" spans="1:18" x14ac:dyDescent="0.2">
      <c r="A335" t="s">
        <v>906</v>
      </c>
      <c r="B335" t="str">
        <f t="shared" si="61"/>
        <v>+0.01591</v>
      </c>
      <c r="C335" s="125">
        <v>1.5910000000000001E-2</v>
      </c>
      <c r="D335" t="str">
        <f t="shared" si="62"/>
        <v>+0.01682   +0.01591</v>
      </c>
      <c r="E335" t="str">
        <f t="shared" si="63"/>
        <v>+0.01682</v>
      </c>
      <c r="F335" s="125">
        <v>1.6820000000000002E-2</v>
      </c>
      <c r="G335" s="80">
        <f t="shared" si="64"/>
        <v>9.1000000000000109E-4</v>
      </c>
      <c r="H335" s="68">
        <f t="shared" si="65"/>
        <v>5.4102259215220036E-2</v>
      </c>
      <c r="I335">
        <f t="shared" si="66"/>
        <v>5.4102259215220032</v>
      </c>
      <c r="Q335" s="68">
        <f t="shared" si="67"/>
        <v>4.8827210099306385E-2</v>
      </c>
      <c r="R335" s="125">
        <f t="shared" si="67"/>
        <v>4.8827210099306377</v>
      </c>
    </row>
    <row r="336" spans="1:18" x14ac:dyDescent="0.2">
      <c r="A336" t="s">
        <v>907</v>
      </c>
      <c r="B336" t="str">
        <f t="shared" si="61"/>
        <v>+0.12543</v>
      </c>
      <c r="C336" s="125">
        <v>0.12543000000000001</v>
      </c>
      <c r="D336" t="str">
        <f t="shared" si="62"/>
        <v>+0.12705   +0.12543</v>
      </c>
      <c r="E336" t="str">
        <f t="shared" si="63"/>
        <v>+0.12705</v>
      </c>
      <c r="F336" s="125">
        <v>0.12705</v>
      </c>
      <c r="G336" s="80">
        <f t="shared" si="64"/>
        <v>1.6199999999999826E-3</v>
      </c>
      <c r="H336" s="68">
        <f t="shared" si="65"/>
        <v>1.2750885478158069E-2</v>
      </c>
      <c r="I336">
        <f t="shared" si="66"/>
        <v>1.2750885478158069</v>
      </c>
      <c r="Q336" s="68">
        <f t="shared" si="67"/>
        <v>5.3881403801189455E-3</v>
      </c>
      <c r="R336" s="125">
        <f t="shared" si="67"/>
        <v>0.53881403801189465</v>
      </c>
    </row>
    <row r="337" spans="1:18" x14ac:dyDescent="0.2">
      <c r="A337" t="s">
        <v>908</v>
      </c>
      <c r="B337" t="str">
        <f t="shared" si="61"/>
        <v>-0.08387</v>
      </c>
      <c r="C337" s="125">
        <v>-8.387E-2</v>
      </c>
      <c r="D337" t="str">
        <f t="shared" si="62"/>
        <v>-0.08268   -0.08387</v>
      </c>
      <c r="E337" t="str">
        <f t="shared" si="63"/>
        <v>-0.08268</v>
      </c>
      <c r="F337" s="125">
        <v>-8.2680000000000003E-2</v>
      </c>
      <c r="G337" s="80">
        <f t="shared" si="64"/>
        <v>1.1899999999999966E-3</v>
      </c>
      <c r="H337" s="68">
        <f t="shared" si="65"/>
        <v>1.4392839864537937E-2</v>
      </c>
      <c r="I337">
        <f t="shared" si="66"/>
        <v>1.4392839864537936</v>
      </c>
      <c r="Q337" s="68">
        <f t="shared" si="67"/>
        <v>1.4112466032762267E-2</v>
      </c>
      <c r="R337" s="125">
        <f t="shared" si="67"/>
        <v>1.4112466032762265</v>
      </c>
    </row>
    <row r="338" spans="1:18" x14ac:dyDescent="0.2">
      <c r="A338" t="s">
        <v>144</v>
      </c>
      <c r="B338" t="str">
        <f t="shared" si="61"/>
        <v>+0.02972</v>
      </c>
      <c r="C338" s="125">
        <v>2.972E-2</v>
      </c>
      <c r="D338" t="str">
        <f t="shared" si="62"/>
        <v>+0.03518   +0.02972</v>
      </c>
      <c r="E338" t="str">
        <f t="shared" si="63"/>
        <v>+0.03518</v>
      </c>
      <c r="F338" s="125">
        <v>3.5180000000000003E-2</v>
      </c>
      <c r="G338" s="80">
        <f t="shared" si="64"/>
        <v>5.460000000000003E-3</v>
      </c>
      <c r="H338" s="68">
        <f t="shared" si="65"/>
        <v>0.15520181921546342</v>
      </c>
      <c r="I338">
        <f t="shared" si="66"/>
        <v>15.520181921546342</v>
      </c>
      <c r="Q338" s="68">
        <f t="shared" si="67"/>
        <v>0.14911895669192279</v>
      </c>
      <c r="R338" s="125">
        <f t="shared" si="67"/>
        <v>14.911895669192281</v>
      </c>
    </row>
    <row r="339" spans="1:18" x14ac:dyDescent="0.2">
      <c r="A339" t="s">
        <v>910</v>
      </c>
      <c r="B339" t="str">
        <f t="shared" si="61"/>
        <v>-0.03490</v>
      </c>
      <c r="C339" s="125">
        <v>-3.49E-2</v>
      </c>
      <c r="D339" t="str">
        <f t="shared" si="62"/>
        <v>-0.03403   -0.03490</v>
      </c>
      <c r="E339" t="str">
        <f t="shared" si="63"/>
        <v>-0.03403</v>
      </c>
      <c r="F339" s="125">
        <v>-3.4029999999999998E-2</v>
      </c>
      <c r="G339" s="80">
        <f t="shared" si="64"/>
        <v>8.7000000000000272E-4</v>
      </c>
      <c r="H339" s="68">
        <f t="shared" si="65"/>
        <v>2.5565677343520506E-2</v>
      </c>
      <c r="I339">
        <f t="shared" si="66"/>
        <v>2.5565677343520505</v>
      </c>
      <c r="Q339" s="68">
        <f t="shared" si="67"/>
        <v>2.5363842481135084E-2</v>
      </c>
      <c r="R339" s="125">
        <f t="shared" si="67"/>
        <v>2.5363842481135084</v>
      </c>
    </row>
    <row r="340" spans="1:18" x14ac:dyDescent="0.2">
      <c r="A340" t="s">
        <v>145</v>
      </c>
      <c r="B340" t="str">
        <f t="shared" si="61"/>
        <v>+0.02595</v>
      </c>
      <c r="C340" s="125">
        <v>2.5950000000000001E-2</v>
      </c>
      <c r="D340" t="str">
        <f t="shared" si="62"/>
        <v>+0.02552   +0.02595</v>
      </c>
      <c r="E340" t="str">
        <f t="shared" si="63"/>
        <v>+0.02552</v>
      </c>
      <c r="F340" s="125">
        <v>2.5520000000000001E-2</v>
      </c>
      <c r="G340" s="80">
        <f t="shared" si="64"/>
        <v>4.2999999999999983E-4</v>
      </c>
      <c r="H340" s="68">
        <f t="shared" si="65"/>
        <v>1.6849529780564258E-2</v>
      </c>
      <c r="I340">
        <f t="shared" si="66"/>
        <v>1.6849529780564259</v>
      </c>
      <c r="Q340" s="68">
        <f t="shared" si="67"/>
        <v>1.1205590386624897E-2</v>
      </c>
      <c r="R340" s="125">
        <f t="shared" si="67"/>
        <v>1.1205590386624897</v>
      </c>
    </row>
    <row r="341" spans="1:18" x14ac:dyDescent="0.2">
      <c r="A341" t="s">
        <v>912</v>
      </c>
      <c r="B341" t="str">
        <f t="shared" si="61"/>
        <v>-0.02286</v>
      </c>
      <c r="C341" s="125">
        <v>-2.2859999999999998E-2</v>
      </c>
      <c r="D341" t="str">
        <f t="shared" si="62"/>
        <v>-0.02400   -0.02286</v>
      </c>
      <c r="E341" t="str">
        <f t="shared" si="63"/>
        <v>-0.02400</v>
      </c>
      <c r="F341" s="125">
        <v>-2.4E-2</v>
      </c>
      <c r="G341" s="80">
        <f t="shared" si="64"/>
        <v>1.1400000000000021E-3</v>
      </c>
      <c r="H341" s="68">
        <f t="shared" si="65"/>
        <v>4.7500000000000091E-2</v>
      </c>
      <c r="I341">
        <f t="shared" si="66"/>
        <v>4.7500000000000089</v>
      </c>
      <c r="Q341" s="68">
        <f t="shared" si="67"/>
        <v>4.0754043767840205E-2</v>
      </c>
      <c r="R341" s="125">
        <f t="shared" si="67"/>
        <v>4.0754043767840198</v>
      </c>
    </row>
    <row r="342" spans="1:18" x14ac:dyDescent="0.2">
      <c r="A342" t="s">
        <v>195</v>
      </c>
      <c r="B342" t="str">
        <f t="shared" si="61"/>
        <v>+0.08012</v>
      </c>
      <c r="C342" s="125">
        <v>8.0119999999999997E-2</v>
      </c>
      <c r="D342" t="str">
        <f t="shared" si="62"/>
        <v>+0.07440   +0.08012</v>
      </c>
      <c r="E342" t="str">
        <f t="shared" si="63"/>
        <v>+0.07440</v>
      </c>
      <c r="F342" s="125">
        <v>7.4399999999999994E-2</v>
      </c>
      <c r="G342" s="80">
        <f t="shared" si="64"/>
        <v>5.7200000000000029E-3</v>
      </c>
      <c r="H342" s="68">
        <f t="shared" si="65"/>
        <v>7.6881720430107575E-2</v>
      </c>
      <c r="I342">
        <f t="shared" si="66"/>
        <v>7.6881720430107574</v>
      </c>
      <c r="Q342" s="68">
        <f t="shared" si="67"/>
        <v>7.5576138594724479E-2</v>
      </c>
      <c r="R342" s="125">
        <f t="shared" si="67"/>
        <v>7.5576138594724478</v>
      </c>
    </row>
    <row r="343" spans="1:18" x14ac:dyDescent="0.2">
      <c r="A343" t="s">
        <v>914</v>
      </c>
      <c r="B343" t="str">
        <f t="shared" si="61"/>
        <v>-0.07150</v>
      </c>
      <c r="C343" s="125">
        <v>-7.1499999999999994E-2</v>
      </c>
      <c r="D343" t="str">
        <f t="shared" si="62"/>
        <v>-0.07012   -0.07150</v>
      </c>
      <c r="E343" t="str">
        <f t="shared" si="63"/>
        <v>-0.07012</v>
      </c>
      <c r="F343" s="125">
        <v>-7.0120000000000002E-2</v>
      </c>
      <c r="G343" s="80">
        <f t="shared" si="64"/>
        <v>1.3799999999999923E-3</v>
      </c>
      <c r="H343" s="68">
        <f t="shared" si="65"/>
        <v>1.9680547632629667E-2</v>
      </c>
      <c r="I343">
        <f t="shared" si="66"/>
        <v>1.9680547632629668</v>
      </c>
      <c r="Q343" s="68">
        <f t="shared" ref="Q343:R358" si="68">H343-H67</f>
        <v>1.4912775120781241E-2</v>
      </c>
      <c r="R343" s="125">
        <f t="shared" si="68"/>
        <v>1.4912775120781241</v>
      </c>
    </row>
    <row r="344" spans="1:18" x14ac:dyDescent="0.2">
      <c r="A344" t="s">
        <v>196</v>
      </c>
      <c r="B344" t="str">
        <f t="shared" si="61"/>
        <v>-0.16595</v>
      </c>
      <c r="C344" s="125">
        <v>-0.16594999999999999</v>
      </c>
      <c r="D344" t="str">
        <f t="shared" si="62"/>
        <v>-0.16881   -0.16595</v>
      </c>
      <c r="E344" t="str">
        <f t="shared" si="63"/>
        <v>-0.16881</v>
      </c>
      <c r="F344" s="125">
        <v>-0.16880999999999999</v>
      </c>
      <c r="G344" s="80">
        <f t="shared" si="64"/>
        <v>2.8600000000000014E-3</v>
      </c>
      <c r="H344" s="68">
        <f t="shared" si="65"/>
        <v>1.6942124281736873E-2</v>
      </c>
      <c r="I344">
        <f t="shared" si="66"/>
        <v>1.6942124281736872</v>
      </c>
      <c r="Q344" s="68">
        <f t="shared" si="68"/>
        <v>1.6294505234117813E-2</v>
      </c>
      <c r="R344" s="125">
        <f t="shared" si="68"/>
        <v>1.6294505234117811</v>
      </c>
    </row>
    <row r="345" spans="1:18" x14ac:dyDescent="0.2">
      <c r="A345" t="s">
        <v>197</v>
      </c>
      <c r="B345" t="str">
        <f t="shared" si="61"/>
        <v>+0.17695</v>
      </c>
      <c r="C345" s="125">
        <v>0.17695</v>
      </c>
      <c r="D345" t="str">
        <f t="shared" si="62"/>
        <v>+0.17326   +0.17695</v>
      </c>
      <c r="E345" t="str">
        <f t="shared" si="63"/>
        <v>+0.17326</v>
      </c>
      <c r="F345" s="125">
        <v>0.17326</v>
      </c>
      <c r="G345" s="80">
        <f t="shared" si="64"/>
        <v>3.6899999999999988E-3</v>
      </c>
      <c r="H345" s="68">
        <f t="shared" si="65"/>
        <v>2.1297472007387734E-2</v>
      </c>
      <c r="I345">
        <f t="shared" si="66"/>
        <v>2.1297472007387732</v>
      </c>
      <c r="Q345" s="68">
        <f t="shared" si="68"/>
        <v>1.8015618725534387E-2</v>
      </c>
      <c r="R345" s="125">
        <f t="shared" si="68"/>
        <v>1.8015618725534384</v>
      </c>
    </row>
    <row r="346" spans="1:18" x14ac:dyDescent="0.2">
      <c r="A346" t="s">
        <v>917</v>
      </c>
      <c r="B346" t="str">
        <f t="shared" si="61"/>
        <v>+0.06545</v>
      </c>
      <c r="C346" s="125">
        <v>6.5449999999999994E-2</v>
      </c>
      <c r="D346" t="str">
        <f t="shared" si="62"/>
        <v>+0.06180   +0.06545</v>
      </c>
      <c r="E346" t="str">
        <f t="shared" si="63"/>
        <v>+0.06180</v>
      </c>
      <c r="F346" s="125">
        <v>6.1800000000000001E-2</v>
      </c>
      <c r="G346" s="80">
        <f t="shared" si="64"/>
        <v>3.6499999999999935E-3</v>
      </c>
      <c r="H346" s="68">
        <f t="shared" si="65"/>
        <v>5.9061488673139054E-2</v>
      </c>
      <c r="I346">
        <f t="shared" si="66"/>
        <v>5.9061488673139051</v>
      </c>
      <c r="Q346" s="68">
        <f t="shared" si="68"/>
        <v>5.4597640934494776E-2</v>
      </c>
      <c r="R346" s="125">
        <f t="shared" si="68"/>
        <v>5.4597640934494773</v>
      </c>
    </row>
    <row r="347" spans="1:18" x14ac:dyDescent="0.2">
      <c r="A347" t="s">
        <v>918</v>
      </c>
      <c r="B347" t="str">
        <f t="shared" si="61"/>
        <v>-0.05751</v>
      </c>
      <c r="C347" s="125">
        <v>-5.7509999999999999E-2</v>
      </c>
      <c r="D347" t="str">
        <f t="shared" si="62"/>
        <v>-0.05372   -0.05751</v>
      </c>
      <c r="E347" t="str">
        <f t="shared" si="63"/>
        <v>-0.05372</v>
      </c>
      <c r="F347" s="125">
        <v>-5.3719999999999997E-2</v>
      </c>
      <c r="G347" s="80">
        <f t="shared" si="64"/>
        <v>3.7900000000000017E-3</v>
      </c>
      <c r="H347" s="68">
        <f t="shared" si="65"/>
        <v>7.0551005212211498E-2</v>
      </c>
      <c r="I347">
        <f t="shared" si="66"/>
        <v>7.0551005212211502</v>
      </c>
      <c r="Q347" s="68">
        <f t="shared" si="68"/>
        <v>5.817987119159302E-2</v>
      </c>
      <c r="R347" s="125">
        <f t="shared" si="68"/>
        <v>5.8179871191593024</v>
      </c>
    </row>
    <row r="348" spans="1:18" x14ac:dyDescent="0.2">
      <c r="A348" t="s">
        <v>198</v>
      </c>
      <c r="B348" t="str">
        <f t="shared" si="61"/>
        <v>+0.04348</v>
      </c>
      <c r="C348" s="125">
        <v>4.3479999999999998E-2</v>
      </c>
      <c r="D348" t="str">
        <f t="shared" si="62"/>
        <v>+0.04268   +0.04348</v>
      </c>
      <c r="E348" t="str">
        <f t="shared" si="63"/>
        <v>+0.04268</v>
      </c>
      <c r="F348" s="125">
        <v>4.2680000000000003E-2</v>
      </c>
      <c r="G348" s="80">
        <f t="shared" si="64"/>
        <v>7.9999999999999516E-4</v>
      </c>
      <c r="H348" s="68">
        <f t="shared" si="65"/>
        <v>1.8744142455482546E-2</v>
      </c>
      <c r="I348">
        <f t="shared" si="66"/>
        <v>1.8744142455482546</v>
      </c>
      <c r="Q348" s="68">
        <f t="shared" si="68"/>
        <v>-5.3903078237968111E-2</v>
      </c>
      <c r="R348" s="125">
        <f t="shared" si="68"/>
        <v>-5.3903078237968112</v>
      </c>
    </row>
    <row r="349" spans="1:18" x14ac:dyDescent="0.2">
      <c r="A349" t="s">
        <v>920</v>
      </c>
      <c r="B349" t="str">
        <f t="shared" si="61"/>
        <v>-0.04144</v>
      </c>
      <c r="C349" s="125">
        <v>-4.1439999999999998E-2</v>
      </c>
      <c r="D349" t="str">
        <f t="shared" si="62"/>
        <v>-0.04233   -0.04144</v>
      </c>
      <c r="E349" t="str">
        <f t="shared" si="63"/>
        <v>-0.04233</v>
      </c>
      <c r="F349" s="125">
        <v>-4.233E-2</v>
      </c>
      <c r="G349" s="80">
        <f t="shared" si="64"/>
        <v>8.900000000000019E-4</v>
      </c>
      <c r="H349" s="68">
        <f t="shared" si="65"/>
        <v>2.1025277580911928E-2</v>
      </c>
      <c r="I349">
        <f t="shared" si="66"/>
        <v>2.1025277580911927</v>
      </c>
      <c r="Q349" s="68">
        <f t="shared" si="68"/>
        <v>-0.12977818348212886</v>
      </c>
      <c r="R349" s="125">
        <f t="shared" si="68"/>
        <v>-12.977818348212885</v>
      </c>
    </row>
    <row r="350" spans="1:18" x14ac:dyDescent="0.2">
      <c r="A350" t="s">
        <v>199</v>
      </c>
      <c r="B350" t="str">
        <f t="shared" si="61"/>
        <v>+0.03121</v>
      </c>
      <c r="C350" s="125">
        <v>3.1210000000000002E-2</v>
      </c>
      <c r="D350" t="str">
        <f t="shared" si="62"/>
        <v>+0.03494   +0.03121</v>
      </c>
      <c r="E350" t="str">
        <f t="shared" si="63"/>
        <v>+0.03494</v>
      </c>
      <c r="F350" s="125">
        <v>3.4939999999999999E-2</v>
      </c>
      <c r="G350" s="80">
        <f t="shared" si="64"/>
        <v>3.7299999999999972E-3</v>
      </c>
      <c r="H350" s="68">
        <f t="shared" si="65"/>
        <v>0.10675443617630216</v>
      </c>
      <c r="I350">
        <f t="shared" si="66"/>
        <v>10.675443617630217</v>
      </c>
      <c r="Q350" s="68">
        <f t="shared" si="68"/>
        <v>6.7362202073882396E-2</v>
      </c>
      <c r="R350" s="125">
        <f t="shared" si="68"/>
        <v>6.7362202073882402</v>
      </c>
    </row>
    <row r="351" spans="1:18" x14ac:dyDescent="0.2">
      <c r="A351" t="s">
        <v>922</v>
      </c>
      <c r="B351" t="str">
        <f t="shared" si="61"/>
        <v>-0.03526</v>
      </c>
      <c r="C351" s="125">
        <v>-3.526E-2</v>
      </c>
      <c r="D351" t="str">
        <f t="shared" si="62"/>
        <v>-0.03253   -0.03526</v>
      </c>
      <c r="E351" t="str">
        <f t="shared" si="63"/>
        <v>-0.03253</v>
      </c>
      <c r="F351" s="125">
        <v>-3.2530000000000003E-2</v>
      </c>
      <c r="G351" s="80">
        <f t="shared" si="64"/>
        <v>2.7299999999999963E-3</v>
      </c>
      <c r="H351" s="68">
        <f t="shared" si="65"/>
        <v>8.3922533046418571E-2</v>
      </c>
      <c r="I351">
        <f t="shared" si="66"/>
        <v>8.3922533046418568</v>
      </c>
      <c r="Q351" s="68">
        <f t="shared" si="68"/>
        <v>7.2859226346971756E-2</v>
      </c>
      <c r="R351" s="125">
        <f t="shared" si="68"/>
        <v>7.2859226346971759</v>
      </c>
    </row>
    <row r="352" spans="1:18" x14ac:dyDescent="0.2">
      <c r="A352" t="s">
        <v>923</v>
      </c>
      <c r="B352" t="str">
        <f t="shared" si="61"/>
        <v>-0.01252</v>
      </c>
      <c r="C352" s="125">
        <v>-1.252E-2</v>
      </c>
      <c r="D352" t="str">
        <f t="shared" si="62"/>
        <v>-0.01639   -0.01252</v>
      </c>
      <c r="E352" t="str">
        <f t="shared" si="63"/>
        <v>-0.01639</v>
      </c>
      <c r="F352" s="125">
        <v>-1.6389999999999998E-2</v>
      </c>
      <c r="G352" s="80">
        <f t="shared" si="64"/>
        <v>3.8699999999999984E-3</v>
      </c>
      <c r="H352" s="68">
        <f t="shared" si="65"/>
        <v>0.23611958511287362</v>
      </c>
      <c r="I352">
        <f t="shared" si="66"/>
        <v>23.611958511287362</v>
      </c>
      <c r="Q352" s="68">
        <f t="shared" si="68"/>
        <v>0.23611958511287362</v>
      </c>
      <c r="R352" s="125">
        <f t="shared" si="68"/>
        <v>23.611958511287362</v>
      </c>
    </row>
    <row r="353" spans="1:18" x14ac:dyDescent="0.2">
      <c r="A353" t="s">
        <v>924</v>
      </c>
      <c r="B353" t="str">
        <f t="shared" si="61"/>
        <v>+0.01622</v>
      </c>
      <c r="C353" s="125">
        <v>1.6219999999999998E-2</v>
      </c>
      <c r="D353" t="str">
        <f t="shared" si="62"/>
        <v>+0.01669   +0.01622</v>
      </c>
      <c r="E353" t="str">
        <f t="shared" si="63"/>
        <v>+0.01669</v>
      </c>
      <c r="F353" s="125">
        <v>1.669E-2</v>
      </c>
      <c r="G353" s="80">
        <f t="shared" si="64"/>
        <v>4.7000000000000167E-4</v>
      </c>
      <c r="H353" s="68">
        <f t="shared" si="65"/>
        <v>2.8160575194727481E-2</v>
      </c>
      <c r="I353">
        <f t="shared" si="66"/>
        <v>2.8160575194727482</v>
      </c>
      <c r="Q353" s="68">
        <f t="shared" si="68"/>
        <v>-8.5050468673220601E-3</v>
      </c>
      <c r="R353" s="125">
        <f t="shared" si="68"/>
        <v>-0.85050468673220614</v>
      </c>
    </row>
    <row r="354" spans="1:18" x14ac:dyDescent="0.2">
      <c r="A354" t="s">
        <v>200</v>
      </c>
      <c r="B354" t="str">
        <f t="shared" si="61"/>
        <v>+0.00940</v>
      </c>
      <c r="C354" s="125">
        <v>9.4000000000000004E-3</v>
      </c>
      <c r="D354" t="str">
        <f t="shared" si="62"/>
        <v>+0.00803   +0.00940</v>
      </c>
      <c r="E354" t="str">
        <f t="shared" si="63"/>
        <v>+0.00803</v>
      </c>
      <c r="F354" s="125">
        <v>8.0300000000000007E-3</v>
      </c>
      <c r="G354" s="80">
        <f t="shared" si="64"/>
        <v>1.3699999999999997E-3</v>
      </c>
      <c r="H354" s="68">
        <f t="shared" si="65"/>
        <v>0.17061021170610208</v>
      </c>
      <c r="I354">
        <f t="shared" si="66"/>
        <v>17.061021170610207</v>
      </c>
      <c r="Q354" s="68">
        <f t="shared" si="68"/>
        <v>-0.25590912531047233</v>
      </c>
      <c r="R354" s="125">
        <f t="shared" si="68"/>
        <v>-25.590912531047234</v>
      </c>
    </row>
    <row r="355" spans="1:18" x14ac:dyDescent="0.2">
      <c r="A355" t="s">
        <v>926</v>
      </c>
      <c r="B355" t="str">
        <f t="shared" si="61"/>
        <v>-0.00766</v>
      </c>
      <c r="C355" s="125">
        <v>-7.6600000000000001E-3</v>
      </c>
      <c r="D355" t="str">
        <f t="shared" si="62"/>
        <v>-0.00797   -0.00766</v>
      </c>
      <c r="E355" t="str">
        <f t="shared" si="63"/>
        <v>-0.00797</v>
      </c>
      <c r="F355" s="125">
        <v>-7.9699999999999997E-3</v>
      </c>
      <c r="G355" s="80">
        <f t="shared" si="64"/>
        <v>3.0999999999999951E-4</v>
      </c>
      <c r="H355" s="68">
        <f t="shared" si="65"/>
        <v>3.8895859473023778E-2</v>
      </c>
      <c r="I355">
        <f t="shared" si="66"/>
        <v>3.8895859473023777</v>
      </c>
      <c r="Q355" s="68">
        <f t="shared" si="68"/>
        <v>-4.7143101565937318E-2</v>
      </c>
      <c r="R355" s="125">
        <f t="shared" si="68"/>
        <v>-4.7143101565937329</v>
      </c>
    </row>
    <row r="356" spans="1:18" x14ac:dyDescent="0.2">
      <c r="A356" t="s">
        <v>927</v>
      </c>
      <c r="B356" t="str">
        <f t="shared" si="61"/>
        <v>+0.01327</v>
      </c>
      <c r="C356" s="125">
        <v>1.3270000000000001E-2</v>
      </c>
      <c r="D356" t="str">
        <f t="shared" si="62"/>
        <v>+0.01554   +0.01327</v>
      </c>
      <c r="E356" t="str">
        <f t="shared" si="63"/>
        <v>+0.01554</v>
      </c>
      <c r="F356" s="125">
        <v>1.554E-2</v>
      </c>
      <c r="G356" s="80">
        <f t="shared" si="64"/>
        <v>2.2699999999999994E-3</v>
      </c>
      <c r="H356" s="68">
        <f t="shared" si="65"/>
        <v>0.14607464607464604</v>
      </c>
      <c r="I356">
        <f t="shared" si="66"/>
        <v>14.607464607464603</v>
      </c>
      <c r="Q356" s="68">
        <f t="shared" si="68"/>
        <v>0.10896076871180602</v>
      </c>
      <c r="R356" s="125">
        <f t="shared" si="68"/>
        <v>10.8960768711806</v>
      </c>
    </row>
    <row r="357" spans="1:18" x14ac:dyDescent="0.2">
      <c r="A357" t="s">
        <v>928</v>
      </c>
      <c r="B357" t="str">
        <f t="shared" si="61"/>
        <v>-0.01650</v>
      </c>
      <c r="C357" s="125">
        <v>-1.6500000000000001E-2</v>
      </c>
      <c r="D357" t="str">
        <f t="shared" si="62"/>
        <v>-0.01451   -0.01650</v>
      </c>
      <c r="E357" t="str">
        <f t="shared" si="63"/>
        <v>-0.01451</v>
      </c>
      <c r="F357" s="125">
        <v>-1.451E-2</v>
      </c>
      <c r="G357" s="80">
        <f t="shared" si="64"/>
        <v>1.9900000000000004E-3</v>
      </c>
      <c r="H357" s="68">
        <f t="shared" si="65"/>
        <v>0.13714679531357687</v>
      </c>
      <c r="I357">
        <f t="shared" si="66"/>
        <v>13.714679531357687</v>
      </c>
      <c r="Q357" s="68">
        <f t="shared" si="68"/>
        <v>6.5109284657140373E-2</v>
      </c>
      <c r="R357" s="125">
        <f t="shared" si="68"/>
        <v>6.5109284657140369</v>
      </c>
    </row>
    <row r="358" spans="1:18" x14ac:dyDescent="0.2">
      <c r="A358" t="s">
        <v>929</v>
      </c>
      <c r="B358" t="str">
        <f t="shared" si="61"/>
        <v>-0.16549</v>
      </c>
      <c r="C358" s="125">
        <v>-0.16549</v>
      </c>
      <c r="D358" t="str">
        <f t="shared" si="62"/>
        <v>-0.16752   -0.16549</v>
      </c>
      <c r="E358" t="str">
        <f t="shared" si="63"/>
        <v>-0.16752</v>
      </c>
      <c r="F358" s="125">
        <v>-0.16752</v>
      </c>
      <c r="G358" s="80">
        <f t="shared" si="64"/>
        <v>2.030000000000004E-3</v>
      </c>
      <c r="H358" s="68">
        <f t="shared" si="65"/>
        <v>1.2117956064947493E-2</v>
      </c>
      <c r="I358">
        <f t="shared" si="66"/>
        <v>1.2117956064947493</v>
      </c>
      <c r="Q358" s="68">
        <f t="shared" si="68"/>
        <v>-9.0996371247854309E-3</v>
      </c>
      <c r="R358" s="125">
        <f t="shared" si="68"/>
        <v>-0.90996371247854291</v>
      </c>
    </row>
    <row r="359" spans="1:18" x14ac:dyDescent="0.2">
      <c r="A359" t="s">
        <v>930</v>
      </c>
      <c r="B359" t="str">
        <f t="shared" si="61"/>
        <v>+0.29852</v>
      </c>
      <c r="C359" s="125">
        <v>0.29852000000000001</v>
      </c>
      <c r="D359" t="str">
        <f t="shared" si="62"/>
        <v>+0.30373   +0.29852</v>
      </c>
      <c r="E359" t="str">
        <f t="shared" si="63"/>
        <v>+0.30373</v>
      </c>
      <c r="F359" s="125">
        <v>0.30373</v>
      </c>
      <c r="G359" s="80">
        <f t="shared" si="64"/>
        <v>5.2099999999999924E-3</v>
      </c>
      <c r="H359" s="68">
        <f t="shared" si="65"/>
        <v>1.7153392815987861E-2</v>
      </c>
      <c r="I359">
        <f t="shared" si="66"/>
        <v>1.715339281598786</v>
      </c>
      <c r="Q359" s="68">
        <f t="shared" ref="Q359:R374" si="69">H359-H83</f>
        <v>-1.1476375176095663E-3</v>
      </c>
      <c r="R359" s="125">
        <f t="shared" si="69"/>
        <v>-0.11476375176095677</v>
      </c>
    </row>
    <row r="360" spans="1:18" x14ac:dyDescent="0.2">
      <c r="A360" t="s">
        <v>201</v>
      </c>
      <c r="B360" t="str">
        <f t="shared" si="61"/>
        <v>+0.06267</v>
      </c>
      <c r="C360" s="125">
        <v>6.2670000000000003E-2</v>
      </c>
      <c r="D360" t="str">
        <f t="shared" si="62"/>
        <v>+0.05965   +0.06267</v>
      </c>
      <c r="E360" t="str">
        <f t="shared" si="63"/>
        <v>+0.05965</v>
      </c>
      <c r="F360" s="125">
        <v>5.9650000000000002E-2</v>
      </c>
      <c r="G360" s="80">
        <f t="shared" si="64"/>
        <v>3.0200000000000018E-3</v>
      </c>
      <c r="H360" s="68">
        <f t="shared" si="65"/>
        <v>5.062866722548201E-2</v>
      </c>
      <c r="I360">
        <f t="shared" si="66"/>
        <v>5.0628667225482014</v>
      </c>
      <c r="Q360" s="68">
        <f t="shared" si="69"/>
        <v>1.0952636878957527E-2</v>
      </c>
      <c r="R360" s="125">
        <f t="shared" si="69"/>
        <v>1.0952636878957529</v>
      </c>
    </row>
    <row r="361" spans="1:18" x14ac:dyDescent="0.2">
      <c r="A361" t="s">
        <v>932</v>
      </c>
      <c r="B361" t="str">
        <f t="shared" si="61"/>
        <v>+0.04088</v>
      </c>
      <c r="C361" s="125">
        <v>4.088E-2</v>
      </c>
      <c r="D361" t="str">
        <f t="shared" si="62"/>
        <v>+0.03876   +0.04088</v>
      </c>
      <c r="E361" t="str">
        <f t="shared" si="63"/>
        <v>+0.03876</v>
      </c>
      <c r="F361" s="125">
        <v>3.8760000000000003E-2</v>
      </c>
      <c r="G361" s="80">
        <f t="shared" si="64"/>
        <v>2.1199999999999969E-3</v>
      </c>
      <c r="H361" s="68">
        <f t="shared" si="65"/>
        <v>5.4695562435500431E-2</v>
      </c>
      <c r="I361">
        <f t="shared" si="66"/>
        <v>5.4695562435500431</v>
      </c>
      <c r="Q361" s="68">
        <f t="shared" si="69"/>
        <v>2.9660670600189915E-2</v>
      </c>
      <c r="R361" s="125">
        <f t="shared" si="69"/>
        <v>2.9660670600189918</v>
      </c>
    </row>
    <row r="362" spans="1:18" x14ac:dyDescent="0.2">
      <c r="A362" t="s">
        <v>933</v>
      </c>
      <c r="B362" t="str">
        <f t="shared" si="61"/>
        <v>-0.00883</v>
      </c>
      <c r="C362" s="125">
        <v>-8.8299999999999993E-3</v>
      </c>
      <c r="D362" t="str">
        <f t="shared" si="62"/>
        <v>-0.00595   -0.00883</v>
      </c>
      <c r="E362" t="str">
        <f t="shared" si="63"/>
        <v>-0.00595</v>
      </c>
      <c r="F362" s="125">
        <v>-5.9500000000000004E-3</v>
      </c>
      <c r="G362" s="80">
        <f t="shared" si="64"/>
        <v>2.8799999999999989E-3</v>
      </c>
      <c r="H362" s="68">
        <f t="shared" si="65"/>
        <v>0.48403361344537793</v>
      </c>
      <c r="I362">
        <f t="shared" si="66"/>
        <v>48.403361344537792</v>
      </c>
      <c r="Q362" s="68">
        <f t="shared" si="69"/>
        <v>0.15870028011204468</v>
      </c>
      <c r="R362" s="125">
        <f t="shared" si="69"/>
        <v>15.870028011204468</v>
      </c>
    </row>
    <row r="363" spans="1:18" x14ac:dyDescent="0.2">
      <c r="A363" t="s">
        <v>202</v>
      </c>
      <c r="B363" t="str">
        <f t="shared" si="61"/>
        <v>+0.05142</v>
      </c>
      <c r="C363" s="125">
        <v>5.142E-2</v>
      </c>
      <c r="D363" t="str">
        <f t="shared" si="62"/>
        <v>+0.05243   +0.05142</v>
      </c>
      <c r="E363" t="str">
        <f t="shared" si="63"/>
        <v>+0.05243</v>
      </c>
      <c r="F363" s="125">
        <v>5.2429999999999997E-2</v>
      </c>
      <c r="G363" s="80">
        <f t="shared" si="64"/>
        <v>1.009999999999997E-3</v>
      </c>
      <c r="H363" s="68">
        <f t="shared" si="65"/>
        <v>1.926378027846647E-2</v>
      </c>
      <c r="I363">
        <f t="shared" si="66"/>
        <v>1.9263780278466469</v>
      </c>
      <c r="Q363" s="68">
        <f t="shared" si="69"/>
        <v>-3.483847893675357E-2</v>
      </c>
      <c r="R363" s="125">
        <f t="shared" si="69"/>
        <v>-3.4838478936753563</v>
      </c>
    </row>
    <row r="364" spans="1:18" x14ac:dyDescent="0.2">
      <c r="A364" t="s">
        <v>935</v>
      </c>
      <c r="B364" t="str">
        <f t="shared" si="61"/>
        <v>+0.00345</v>
      </c>
      <c r="C364" s="125">
        <v>3.4499999999999999E-3</v>
      </c>
      <c r="D364" t="str">
        <f t="shared" si="62"/>
        <v>+0.00763   +0.00345</v>
      </c>
      <c r="E364" t="str">
        <f t="shared" si="63"/>
        <v>+0.00763</v>
      </c>
      <c r="F364" s="125">
        <v>7.6299999999999996E-3</v>
      </c>
      <c r="G364" s="80">
        <f t="shared" si="64"/>
        <v>4.1799999999999997E-3</v>
      </c>
      <c r="H364" s="68">
        <f t="shared" si="65"/>
        <v>0.54783748361730011</v>
      </c>
      <c r="I364">
        <f t="shared" si="66"/>
        <v>54.783748361730012</v>
      </c>
      <c r="Q364" s="68">
        <f t="shared" si="69"/>
        <v>0.53508659813914206</v>
      </c>
      <c r="R364" s="125">
        <f t="shared" si="69"/>
        <v>53.508659813914207</v>
      </c>
    </row>
    <row r="365" spans="1:18" x14ac:dyDescent="0.2">
      <c r="A365" t="s">
        <v>936</v>
      </c>
      <c r="B365" t="str">
        <f t="shared" si="61"/>
        <v>+0.16308</v>
      </c>
      <c r="C365" s="125">
        <v>0.16308</v>
      </c>
      <c r="D365" t="str">
        <f t="shared" si="62"/>
        <v>+0.17326   +0.16308</v>
      </c>
      <c r="E365" t="str">
        <f t="shared" si="63"/>
        <v>+0.17326</v>
      </c>
      <c r="F365" s="125">
        <v>0.17326</v>
      </c>
      <c r="G365" s="80">
        <f t="shared" si="64"/>
        <v>1.0179999999999995E-2</v>
      </c>
      <c r="H365" s="68">
        <f t="shared" si="65"/>
        <v>5.8755627380814933E-2</v>
      </c>
      <c r="I365">
        <f t="shared" si="66"/>
        <v>5.8755627380814932</v>
      </c>
      <c r="Q365" s="68">
        <f t="shared" si="69"/>
        <v>4.4362787516276994E-2</v>
      </c>
      <c r="R365" s="125">
        <f t="shared" si="69"/>
        <v>4.4362787516276994</v>
      </c>
    </row>
    <row r="366" spans="1:18" x14ac:dyDescent="0.2">
      <c r="A366" t="s">
        <v>203</v>
      </c>
      <c r="B366" t="str">
        <f t="shared" si="61"/>
        <v>+0.04228</v>
      </c>
      <c r="C366" s="125">
        <v>4.2279999999999998E-2</v>
      </c>
      <c r="D366" t="str">
        <f t="shared" si="62"/>
        <v>+0.03860   +0.04228</v>
      </c>
      <c r="E366" t="str">
        <f t="shared" si="63"/>
        <v>+0.03860</v>
      </c>
      <c r="F366" s="125">
        <v>3.8600000000000002E-2</v>
      </c>
      <c r="G366" s="80">
        <f t="shared" si="64"/>
        <v>3.6799999999999958E-3</v>
      </c>
      <c r="H366" s="68">
        <f t="shared" si="65"/>
        <v>9.5336787564766726E-2</v>
      </c>
      <c r="I366">
        <f t="shared" si="66"/>
        <v>9.5336787564766734</v>
      </c>
      <c r="Q366" s="68">
        <f t="shared" si="69"/>
        <v>2.512644077681904E-2</v>
      </c>
      <c r="R366" s="125">
        <f t="shared" si="69"/>
        <v>2.5126440776819052</v>
      </c>
    </row>
    <row r="367" spans="1:18" x14ac:dyDescent="0.2">
      <c r="A367" t="s">
        <v>204</v>
      </c>
      <c r="B367" t="str">
        <f t="shared" si="61"/>
        <v>-0.06072</v>
      </c>
      <c r="C367" s="125">
        <v>-6.0720000000000003E-2</v>
      </c>
      <c r="D367" t="str">
        <f t="shared" si="62"/>
        <v>-0.05872   -0.06072</v>
      </c>
      <c r="E367" t="str">
        <f t="shared" si="63"/>
        <v>-0.05872</v>
      </c>
      <c r="F367" s="125">
        <v>-5.8720000000000001E-2</v>
      </c>
      <c r="G367" s="80">
        <f t="shared" si="64"/>
        <v>2.0000000000000018E-3</v>
      </c>
      <c r="H367" s="68">
        <f t="shared" si="65"/>
        <v>3.4059945504087225E-2</v>
      </c>
      <c r="I367">
        <f t="shared" si="66"/>
        <v>3.4059945504087223</v>
      </c>
      <c r="Q367" s="68">
        <f t="shared" si="69"/>
        <v>8.4942681605667189E-3</v>
      </c>
      <c r="R367" s="125">
        <f t="shared" si="69"/>
        <v>0.84942681605667181</v>
      </c>
    </row>
    <row r="368" spans="1:18" x14ac:dyDescent="0.2">
      <c r="A368" t="s">
        <v>939</v>
      </c>
      <c r="B368" t="str">
        <f t="shared" si="61"/>
        <v>-0.01617</v>
      </c>
      <c r="C368" s="125">
        <v>-1.617E-2</v>
      </c>
      <c r="D368" t="str">
        <f t="shared" si="62"/>
        <v>-0.01734   -0.01617</v>
      </c>
      <c r="E368" t="str">
        <f t="shared" si="63"/>
        <v>-0.01734</v>
      </c>
      <c r="F368" s="125">
        <v>-1.7340000000000001E-2</v>
      </c>
      <c r="G368" s="80">
        <f t="shared" si="64"/>
        <v>1.1700000000000009E-3</v>
      </c>
      <c r="H368" s="68">
        <f t="shared" si="65"/>
        <v>6.7474048442906623E-2</v>
      </c>
      <c r="I368">
        <f t="shared" si="66"/>
        <v>6.7474048442906627</v>
      </c>
      <c r="Q368" s="68">
        <f t="shared" si="69"/>
        <v>-5.1256359080604399E-2</v>
      </c>
      <c r="R368" s="125">
        <f t="shared" si="69"/>
        <v>-5.1256359080604392</v>
      </c>
    </row>
    <row r="369" spans="1:18" x14ac:dyDescent="0.2">
      <c r="A369" t="s">
        <v>940</v>
      </c>
      <c r="B369" t="str">
        <f t="shared" si="61"/>
        <v>-0.01513</v>
      </c>
      <c r="C369" s="125">
        <v>-1.5129999999999999E-2</v>
      </c>
      <c r="D369" t="str">
        <f t="shared" si="62"/>
        <v>-0.01597   -0.01513</v>
      </c>
      <c r="E369" t="str">
        <f t="shared" si="63"/>
        <v>-0.01597</v>
      </c>
      <c r="F369" s="125">
        <v>-1.5970000000000002E-2</v>
      </c>
      <c r="G369" s="80">
        <f t="shared" si="64"/>
        <v>8.400000000000022E-4</v>
      </c>
      <c r="H369" s="68">
        <f t="shared" si="65"/>
        <v>5.2598622417032066E-2</v>
      </c>
      <c r="I369">
        <f t="shared" si="66"/>
        <v>5.2598622417032068</v>
      </c>
      <c r="Q369" s="68">
        <f t="shared" si="69"/>
        <v>5.0986224170319755E-3</v>
      </c>
      <c r="R369" s="125">
        <f t="shared" si="69"/>
        <v>0.50986224170319794</v>
      </c>
    </row>
    <row r="370" spans="1:18" x14ac:dyDescent="0.2">
      <c r="A370" t="s">
        <v>205</v>
      </c>
      <c r="B370" t="str">
        <f t="shared" si="61"/>
        <v>-0.06246</v>
      </c>
      <c r="C370" s="125">
        <v>-6.2460000000000002E-2</v>
      </c>
      <c r="D370" t="str">
        <f t="shared" si="62"/>
        <v>-0.06255   -0.06246</v>
      </c>
      <c r="E370" t="str">
        <f t="shared" si="63"/>
        <v>-0.06255</v>
      </c>
      <c r="F370" s="125">
        <v>-6.2549999999999994E-2</v>
      </c>
      <c r="G370" s="80">
        <f t="shared" si="64"/>
        <v>8.9999999999992863E-5</v>
      </c>
      <c r="H370" s="68">
        <f t="shared" si="65"/>
        <v>1.4388489208631953E-3</v>
      </c>
      <c r="I370">
        <f t="shared" si="66"/>
        <v>0.14388489208631952</v>
      </c>
      <c r="Q370" s="68">
        <f t="shared" si="69"/>
        <v>-4.1706312369459257E-2</v>
      </c>
      <c r="R370" s="125">
        <f t="shared" si="69"/>
        <v>-4.1706312369459262</v>
      </c>
    </row>
    <row r="371" spans="1:18" x14ac:dyDescent="0.2">
      <c r="A371" t="s">
        <v>942</v>
      </c>
      <c r="B371" t="str">
        <f t="shared" si="61"/>
        <v>-0.05083</v>
      </c>
      <c r="C371" s="125">
        <v>-5.083E-2</v>
      </c>
      <c r="D371" t="str">
        <f t="shared" si="62"/>
        <v>-0.04703   -0.05083</v>
      </c>
      <c r="E371" t="str">
        <f t="shared" si="63"/>
        <v>-0.04703</v>
      </c>
      <c r="F371" s="125">
        <v>-4.7030000000000002E-2</v>
      </c>
      <c r="G371" s="80">
        <f t="shared" si="64"/>
        <v>3.7999999999999978E-3</v>
      </c>
      <c r="H371" s="68">
        <f t="shared" si="65"/>
        <v>8.0799489687433501E-2</v>
      </c>
      <c r="I371">
        <f t="shared" si="66"/>
        <v>8.0799489687433503</v>
      </c>
      <c r="Q371" s="68">
        <f t="shared" si="69"/>
        <v>6.1118942054803838E-2</v>
      </c>
      <c r="R371" s="125">
        <f t="shared" si="69"/>
        <v>6.1118942054803833</v>
      </c>
    </row>
    <row r="372" spans="1:18" x14ac:dyDescent="0.2">
      <c r="H372" s="124" t="s">
        <v>114</v>
      </c>
      <c r="I372">
        <f>AVERAGE(I250:I371)</f>
        <v>9.2295811824110174</v>
      </c>
      <c r="Q372" s="68" t="e">
        <f t="shared" si="69"/>
        <v>#VALUE!</v>
      </c>
      <c r="R372" s="125">
        <f t="shared" si="69"/>
        <v>8.2639985747455995</v>
      </c>
    </row>
    <row r="373" spans="1:18" x14ac:dyDescent="0.2">
      <c r="A373" t="s">
        <v>117</v>
      </c>
      <c r="Q373" s="68">
        <f t="shared" si="69"/>
        <v>-6.6374235253375529E-3</v>
      </c>
      <c r="R373" s="125">
        <f t="shared" si="69"/>
        <v>-0.66374235253375524</v>
      </c>
    </row>
    <row r="374" spans="1:18" x14ac:dyDescent="0.2">
      <c r="A374" t="s">
        <v>718</v>
      </c>
      <c r="B374" t="str">
        <f t="shared" ref="B374:B437" si="70">RIGHT(A374,8)</f>
        <v>+1.56277</v>
      </c>
      <c r="C374" s="125">
        <v>1.56277</v>
      </c>
      <c r="D374" t="str">
        <f>RIGHT(A374,19)</f>
        <v>+1.56805   +1.56277</v>
      </c>
      <c r="E374" t="str">
        <f t="shared" ref="E374:E437" si="71">LEFT(D374,8)</f>
        <v>+1.56805</v>
      </c>
      <c r="F374" s="125">
        <v>1.5680499999999999</v>
      </c>
      <c r="G374" s="80">
        <f>ABS(F374-C374)</f>
        <v>5.2799999999999514E-3</v>
      </c>
      <c r="H374" s="68">
        <f>ABS(G374)/ABS(F374)</f>
        <v>3.3672395650648588E-3</v>
      </c>
      <c r="I374">
        <f t="shared" ref="I374:I437" si="72">H374*100</f>
        <v>0.3367239565064859</v>
      </c>
      <c r="Q374" s="68">
        <f t="shared" si="69"/>
        <v>-5.5694249108074197E-2</v>
      </c>
      <c r="R374" s="125">
        <f t="shared" si="69"/>
        <v>-5.5694249108074194</v>
      </c>
    </row>
    <row r="375" spans="1:18" x14ac:dyDescent="0.2">
      <c r="A375" t="s">
        <v>818</v>
      </c>
      <c r="B375" t="str">
        <f t="shared" si="70"/>
        <v>-1.54782</v>
      </c>
      <c r="C375" s="125">
        <v>-1.54782</v>
      </c>
      <c r="D375" t="str">
        <f t="shared" ref="D375:D438" si="73">RIGHT(A375,19)</f>
        <v>-1.52511   -1.54782</v>
      </c>
      <c r="E375" t="str">
        <f t="shared" si="71"/>
        <v>-1.52511</v>
      </c>
      <c r="F375" s="125">
        <v>-1.52511</v>
      </c>
      <c r="G375" s="80">
        <f t="shared" ref="G375:G438" si="74">ABS(F375-C375)</f>
        <v>2.2710000000000008E-2</v>
      </c>
      <c r="H375" s="68">
        <f t="shared" ref="H375:H438" si="75">ABS(G375)/ABS(F375)</f>
        <v>1.4890729193304095E-2</v>
      </c>
      <c r="I375">
        <f t="shared" si="72"/>
        <v>1.4890729193304095</v>
      </c>
      <c r="Q375" s="68">
        <f t="shared" ref="Q375:R390" si="76">H375-H99</f>
        <v>-5.5660276018907405E-2</v>
      </c>
      <c r="R375" s="125">
        <f t="shared" si="76"/>
        <v>-5.5660276018907409</v>
      </c>
    </row>
    <row r="376" spans="1:18" x14ac:dyDescent="0.2">
      <c r="A376" t="s">
        <v>819</v>
      </c>
      <c r="B376" t="str">
        <f t="shared" si="70"/>
        <v>+0.74333</v>
      </c>
      <c r="C376" s="125">
        <v>0.74333000000000005</v>
      </c>
      <c r="D376" t="str">
        <f t="shared" si="73"/>
        <v>+0.75460   +0.74333</v>
      </c>
      <c r="E376" t="str">
        <f t="shared" si="71"/>
        <v>+0.75460</v>
      </c>
      <c r="F376" s="125">
        <v>0.75460000000000005</v>
      </c>
      <c r="G376" s="80">
        <f t="shared" si="74"/>
        <v>1.1270000000000002E-2</v>
      </c>
      <c r="H376" s="68">
        <f t="shared" si="75"/>
        <v>1.4935064935064937E-2</v>
      </c>
      <c r="I376">
        <f t="shared" si="72"/>
        <v>1.4935064935064937</v>
      </c>
      <c r="Q376" s="68">
        <f t="shared" si="76"/>
        <v>-1.7632882581336076E-2</v>
      </c>
      <c r="R376" s="125">
        <f t="shared" si="76"/>
        <v>-1.7632882581336073</v>
      </c>
    </row>
    <row r="377" spans="1:18" x14ac:dyDescent="0.2">
      <c r="A377" t="s">
        <v>820</v>
      </c>
      <c r="B377" t="str">
        <f t="shared" si="70"/>
        <v>-0.72463</v>
      </c>
      <c r="C377" s="125">
        <v>-0.72463</v>
      </c>
      <c r="D377" t="str">
        <f t="shared" si="73"/>
        <v>-0.72702   -0.72463</v>
      </c>
      <c r="E377" t="str">
        <f t="shared" si="71"/>
        <v>-0.72702</v>
      </c>
      <c r="F377" s="125">
        <v>-0.72702</v>
      </c>
      <c r="G377" s="80">
        <f t="shared" si="74"/>
        <v>2.3900000000000032E-3</v>
      </c>
      <c r="H377" s="68">
        <f t="shared" si="75"/>
        <v>3.2873923688481791E-3</v>
      </c>
      <c r="I377">
        <f t="shared" si="72"/>
        <v>0.32873923688481793</v>
      </c>
      <c r="Q377" s="68">
        <f t="shared" si="76"/>
        <v>-1.773788521206375E-2</v>
      </c>
      <c r="R377" s="125">
        <f t="shared" si="76"/>
        <v>-1.7737885212063749</v>
      </c>
    </row>
    <row r="378" spans="1:18" x14ac:dyDescent="0.2">
      <c r="A378" t="s">
        <v>821</v>
      </c>
      <c r="B378" t="str">
        <f t="shared" si="70"/>
        <v>+0.73388</v>
      </c>
      <c r="C378" s="125">
        <v>0.73387999999999998</v>
      </c>
      <c r="D378" t="str">
        <f t="shared" si="73"/>
        <v>+0.73305   +0.73388</v>
      </c>
      <c r="E378" t="str">
        <f t="shared" si="71"/>
        <v>+0.73305</v>
      </c>
      <c r="F378" s="125">
        <v>0.73304999999999998</v>
      </c>
      <c r="G378" s="80">
        <f t="shared" si="74"/>
        <v>8.2999999999999741E-4</v>
      </c>
      <c r="H378" s="68">
        <f t="shared" si="75"/>
        <v>1.1322556442261748E-3</v>
      </c>
      <c r="I378">
        <f t="shared" si="72"/>
        <v>0.11322556442261748</v>
      </c>
      <c r="Q378" s="68">
        <f t="shared" si="76"/>
        <v>-4.4660531991721285E-2</v>
      </c>
      <c r="R378" s="125">
        <f t="shared" si="76"/>
        <v>-4.4660531991721282</v>
      </c>
    </row>
    <row r="379" spans="1:18" x14ac:dyDescent="0.2">
      <c r="A379" t="s">
        <v>822</v>
      </c>
      <c r="B379" t="str">
        <f t="shared" si="70"/>
        <v>-0.70001</v>
      </c>
      <c r="C379" s="125">
        <v>-0.70001000000000002</v>
      </c>
      <c r="D379" t="str">
        <f t="shared" si="73"/>
        <v>-0.70978   -0.70001</v>
      </c>
      <c r="E379" t="str">
        <f t="shared" si="71"/>
        <v>-0.70978</v>
      </c>
      <c r="F379" s="125">
        <v>-0.70977999999999997</v>
      </c>
      <c r="G379" s="80">
        <f t="shared" si="74"/>
        <v>9.7699999999999454E-3</v>
      </c>
      <c r="H379" s="68">
        <f t="shared" si="75"/>
        <v>1.3764828538420279E-2</v>
      </c>
      <c r="I379">
        <f t="shared" si="72"/>
        <v>1.376482853842028</v>
      </c>
      <c r="Q379" s="68">
        <f t="shared" si="76"/>
        <v>-7.0157704507998297E-2</v>
      </c>
      <c r="R379" s="125">
        <f t="shared" si="76"/>
        <v>-7.0157704507998293</v>
      </c>
    </row>
    <row r="380" spans="1:18" x14ac:dyDescent="0.2">
      <c r="A380" t="s">
        <v>823</v>
      </c>
      <c r="B380" t="str">
        <f t="shared" si="70"/>
        <v>+0.56944</v>
      </c>
      <c r="C380" s="125">
        <v>0.56943999999999995</v>
      </c>
      <c r="D380" t="str">
        <f t="shared" si="73"/>
        <v>+0.56087   +0.56944</v>
      </c>
      <c r="E380" t="str">
        <f t="shared" si="71"/>
        <v>+0.56087</v>
      </c>
      <c r="F380" s="125">
        <v>0.56086999999999998</v>
      </c>
      <c r="G380" s="80">
        <f t="shared" si="74"/>
        <v>8.5699999999999665E-3</v>
      </c>
      <c r="H380" s="68">
        <f t="shared" si="75"/>
        <v>1.5279833116408377E-2</v>
      </c>
      <c r="I380">
        <f t="shared" si="72"/>
        <v>1.5279833116408377</v>
      </c>
      <c r="Q380" s="68">
        <f t="shared" si="76"/>
        <v>-0.22083975199646524</v>
      </c>
      <c r="R380" s="125">
        <f t="shared" si="76"/>
        <v>-22.083975199646524</v>
      </c>
    </row>
    <row r="381" spans="1:18" x14ac:dyDescent="0.2">
      <c r="A381" t="s">
        <v>828</v>
      </c>
      <c r="B381" t="str">
        <f t="shared" si="70"/>
        <v>-0.54440</v>
      </c>
      <c r="C381" s="125">
        <v>-0.5444</v>
      </c>
      <c r="D381" t="str">
        <f t="shared" si="73"/>
        <v>-0.54413   -0.54440</v>
      </c>
      <c r="E381" t="str">
        <f t="shared" si="71"/>
        <v>-0.54413</v>
      </c>
      <c r="F381" s="125">
        <v>-0.54413</v>
      </c>
      <c r="G381" s="80">
        <f t="shared" si="74"/>
        <v>2.6999999999999247E-4</v>
      </c>
      <c r="H381" s="68">
        <f t="shared" si="75"/>
        <v>4.9620495102271965E-4</v>
      </c>
      <c r="I381">
        <f t="shared" si="72"/>
        <v>4.9620495102271962E-2</v>
      </c>
      <c r="Q381" s="68">
        <f t="shared" si="76"/>
        <v>-2.7664370243704762E-2</v>
      </c>
      <c r="R381" s="125">
        <f t="shared" si="76"/>
        <v>-2.7664370243704761</v>
      </c>
    </row>
    <row r="382" spans="1:18" x14ac:dyDescent="0.2">
      <c r="A382" t="s">
        <v>829</v>
      </c>
      <c r="B382" t="str">
        <f t="shared" si="70"/>
        <v>+0.41639</v>
      </c>
      <c r="C382" s="125">
        <v>0.41638999999999998</v>
      </c>
      <c r="D382" t="str">
        <f t="shared" si="73"/>
        <v>+0.41435   +0.41639</v>
      </c>
      <c r="E382" t="str">
        <f t="shared" si="71"/>
        <v>+0.41435</v>
      </c>
      <c r="F382" s="125">
        <v>0.41435</v>
      </c>
      <c r="G382" s="80">
        <f t="shared" si="74"/>
        <v>2.0399999999999863E-3</v>
      </c>
      <c r="H382" s="68">
        <f t="shared" si="75"/>
        <v>4.9233739592131924E-3</v>
      </c>
      <c r="I382">
        <f t="shared" si="72"/>
        <v>0.49233739592131925</v>
      </c>
      <c r="Q382" s="68">
        <f t="shared" si="76"/>
        <v>-0.15323353762235573</v>
      </c>
      <c r="R382" s="125">
        <f t="shared" si="76"/>
        <v>-15.323353762235572</v>
      </c>
    </row>
    <row r="383" spans="1:18" x14ac:dyDescent="0.2">
      <c r="A383" t="s">
        <v>830</v>
      </c>
      <c r="B383" t="str">
        <f t="shared" si="70"/>
        <v>-0.40007</v>
      </c>
      <c r="C383" s="125">
        <v>-0.40006999999999998</v>
      </c>
      <c r="D383" t="str">
        <f t="shared" si="73"/>
        <v>-0.40536   -0.40007</v>
      </c>
      <c r="E383" t="str">
        <f t="shared" si="71"/>
        <v>-0.40536</v>
      </c>
      <c r="F383" s="125">
        <v>-0.40536</v>
      </c>
      <c r="G383" s="80">
        <f t="shared" si="74"/>
        <v>5.2900000000000169E-3</v>
      </c>
      <c r="H383" s="68">
        <f t="shared" si="75"/>
        <v>1.3050128281034185E-2</v>
      </c>
      <c r="I383">
        <f t="shared" si="72"/>
        <v>1.3050128281034186</v>
      </c>
      <c r="Q383" s="68">
        <f t="shared" si="76"/>
        <v>-2.5845731191989595E-2</v>
      </c>
      <c r="R383" s="125">
        <f t="shared" si="76"/>
        <v>-2.5845731191989589</v>
      </c>
    </row>
    <row r="384" spans="1:18" x14ac:dyDescent="0.2">
      <c r="A384" t="s">
        <v>831</v>
      </c>
      <c r="B384" t="str">
        <f t="shared" si="70"/>
        <v>-0.23522</v>
      </c>
      <c r="C384" s="125">
        <v>-0.23522000000000001</v>
      </c>
      <c r="D384" t="str">
        <f t="shared" si="73"/>
        <v>-0.23428   -0.23522</v>
      </c>
      <c r="E384" t="str">
        <f t="shared" si="71"/>
        <v>-0.23428</v>
      </c>
      <c r="F384" s="125">
        <v>-0.23427999999999999</v>
      </c>
      <c r="G384" s="80">
        <f t="shared" si="74"/>
        <v>9.4000000000002415E-4</v>
      </c>
      <c r="H384" s="68">
        <f t="shared" si="75"/>
        <v>4.0122929827557802E-3</v>
      </c>
      <c r="I384">
        <f t="shared" si="72"/>
        <v>0.40122929827557802</v>
      </c>
      <c r="Q384" s="68">
        <f t="shared" si="76"/>
        <v>-0.14206235309189025</v>
      </c>
      <c r="R384" s="125">
        <f t="shared" si="76"/>
        <v>-14.206235309189026</v>
      </c>
    </row>
    <row r="385" spans="1:18" x14ac:dyDescent="0.2">
      <c r="A385" t="s">
        <v>832</v>
      </c>
      <c r="B385" t="str">
        <f t="shared" si="70"/>
        <v>+0.24172</v>
      </c>
      <c r="C385" s="125">
        <v>0.24171999999999999</v>
      </c>
      <c r="D385" t="str">
        <f t="shared" si="73"/>
        <v>+0.23805   +0.24172</v>
      </c>
      <c r="E385" t="str">
        <f t="shared" si="71"/>
        <v>+0.23805</v>
      </c>
      <c r="F385" s="125">
        <v>0.23805000000000001</v>
      </c>
      <c r="G385" s="80">
        <f t="shared" si="74"/>
        <v>3.6699999999999788E-3</v>
      </c>
      <c r="H385" s="68">
        <f t="shared" si="75"/>
        <v>1.5416929216551054E-2</v>
      </c>
      <c r="I385">
        <f t="shared" si="72"/>
        <v>1.5416929216551054</v>
      </c>
      <c r="Q385" s="68">
        <f t="shared" si="76"/>
        <v>-0.12172986609702582</v>
      </c>
      <c r="R385" s="125">
        <f t="shared" si="76"/>
        <v>-12.172986609702582</v>
      </c>
    </row>
    <row r="386" spans="1:18" x14ac:dyDescent="0.2">
      <c r="A386" t="s">
        <v>833</v>
      </c>
      <c r="B386" t="str">
        <f t="shared" si="70"/>
        <v>-0.61797</v>
      </c>
      <c r="C386" s="125">
        <v>-0.61797000000000002</v>
      </c>
      <c r="D386" t="str">
        <f t="shared" si="73"/>
        <v>-0.61353   -0.61797</v>
      </c>
      <c r="E386" t="str">
        <f t="shared" si="71"/>
        <v>-0.61353</v>
      </c>
      <c r="F386" s="125">
        <v>-0.61353000000000002</v>
      </c>
      <c r="G386" s="80">
        <f t="shared" si="74"/>
        <v>4.4399999999999995E-3</v>
      </c>
      <c r="H386" s="68">
        <f t="shared" si="75"/>
        <v>7.2368099359444516E-3</v>
      </c>
      <c r="I386">
        <f t="shared" si="72"/>
        <v>0.72368099359444515</v>
      </c>
      <c r="Q386" s="68">
        <f t="shared" si="76"/>
        <v>-4.8811461290030412E-3</v>
      </c>
      <c r="R386" s="125">
        <f t="shared" si="76"/>
        <v>-0.48811461290030411</v>
      </c>
    </row>
    <row r="387" spans="1:18" x14ac:dyDescent="0.2">
      <c r="A387" t="s">
        <v>834</v>
      </c>
      <c r="B387" t="str">
        <f t="shared" si="70"/>
        <v>+0.63526</v>
      </c>
      <c r="C387" s="125">
        <v>0.63526000000000005</v>
      </c>
      <c r="D387" t="str">
        <f t="shared" si="73"/>
        <v>+0.61869   +0.63526</v>
      </c>
      <c r="E387" t="str">
        <f t="shared" si="71"/>
        <v>+0.61869</v>
      </c>
      <c r="F387" s="125">
        <v>0.61868999999999996</v>
      </c>
      <c r="G387" s="80">
        <f t="shared" si="74"/>
        <v>1.6570000000000085E-2</v>
      </c>
      <c r="H387" s="68">
        <f t="shared" si="75"/>
        <v>2.6782395060531261E-2</v>
      </c>
      <c r="I387">
        <f t="shared" si="72"/>
        <v>2.6782395060531261</v>
      </c>
      <c r="Q387" s="68">
        <f t="shared" si="76"/>
        <v>9.6290022445434005E-3</v>
      </c>
      <c r="R387" s="125">
        <f t="shared" si="76"/>
        <v>0.96290022445434009</v>
      </c>
    </row>
    <row r="388" spans="1:18" x14ac:dyDescent="0.2">
      <c r="A388" t="s">
        <v>835</v>
      </c>
      <c r="B388" t="str">
        <f t="shared" si="70"/>
        <v>+0.28230</v>
      </c>
      <c r="C388" s="125">
        <v>0.2823</v>
      </c>
      <c r="D388" t="str">
        <f t="shared" si="73"/>
        <v>+0.28126   +0.28230</v>
      </c>
      <c r="E388" t="str">
        <f t="shared" si="71"/>
        <v>+0.28126</v>
      </c>
      <c r="F388" s="125">
        <v>0.28126000000000001</v>
      </c>
      <c r="G388" s="80">
        <f t="shared" si="74"/>
        <v>1.0399999999999854E-3</v>
      </c>
      <c r="H388" s="68">
        <f t="shared" si="75"/>
        <v>3.6976463059090713E-3</v>
      </c>
      <c r="I388">
        <f t="shared" si="72"/>
        <v>0.36976463059090714</v>
      </c>
      <c r="Q388" s="68">
        <f t="shared" si="76"/>
        <v>-4.2404616896102587E-2</v>
      </c>
      <c r="R388" s="125">
        <f t="shared" si="76"/>
        <v>-4.2404616896102585</v>
      </c>
    </row>
    <row r="389" spans="1:18" x14ac:dyDescent="0.2">
      <c r="A389" t="s">
        <v>836</v>
      </c>
      <c r="B389" t="str">
        <f t="shared" si="70"/>
        <v>-0.28065</v>
      </c>
      <c r="C389" s="125">
        <v>-0.28065000000000001</v>
      </c>
      <c r="D389" t="str">
        <f t="shared" si="73"/>
        <v>-0.28126   -0.28065</v>
      </c>
      <c r="E389" t="str">
        <f t="shared" si="71"/>
        <v>-0.28126</v>
      </c>
      <c r="F389" s="125">
        <v>-0.28126000000000001</v>
      </c>
      <c r="G389" s="80">
        <f t="shared" si="74"/>
        <v>6.0999999999999943E-4</v>
      </c>
      <c r="H389" s="68">
        <f t="shared" si="75"/>
        <v>2.1688117755813106E-3</v>
      </c>
      <c r="I389">
        <f t="shared" si="72"/>
        <v>0.21688117755813108</v>
      </c>
      <c r="Q389" s="68">
        <f t="shared" si="76"/>
        <v>-5.2526750659919116E-2</v>
      </c>
      <c r="R389" s="125">
        <f t="shared" si="76"/>
        <v>-5.2526750659919124</v>
      </c>
    </row>
    <row r="390" spans="1:18" x14ac:dyDescent="0.2">
      <c r="A390" t="s">
        <v>837</v>
      </c>
      <c r="B390" t="str">
        <f t="shared" si="70"/>
        <v>+0.15779</v>
      </c>
      <c r="C390" s="125">
        <v>0.15779000000000001</v>
      </c>
      <c r="D390" t="str">
        <f t="shared" si="73"/>
        <v>+0.16101   +0.15779</v>
      </c>
      <c r="E390" t="str">
        <f t="shared" si="71"/>
        <v>+0.16101</v>
      </c>
      <c r="F390" s="125">
        <v>0.16100999999999999</v>
      </c>
      <c r="G390" s="80">
        <f t="shared" si="74"/>
        <v>3.2199999999999729E-3</v>
      </c>
      <c r="H390" s="68">
        <f t="shared" si="75"/>
        <v>1.9998757841127715E-2</v>
      </c>
      <c r="I390">
        <f t="shared" si="72"/>
        <v>1.9998757841127714</v>
      </c>
      <c r="Q390" s="68">
        <f t="shared" si="76"/>
        <v>-0.46403485560425023</v>
      </c>
      <c r="R390" s="125">
        <f t="shared" si="76"/>
        <v>-46.403485560425018</v>
      </c>
    </row>
    <row r="391" spans="1:18" x14ac:dyDescent="0.2">
      <c r="A391" t="s">
        <v>838</v>
      </c>
      <c r="B391" t="str">
        <f t="shared" si="70"/>
        <v>-0.16074</v>
      </c>
      <c r="C391" s="125">
        <v>-0.16073999999999999</v>
      </c>
      <c r="D391" t="str">
        <f t="shared" si="73"/>
        <v>-0.16101   -0.16074</v>
      </c>
      <c r="E391" t="str">
        <f t="shared" si="71"/>
        <v>-0.16101</v>
      </c>
      <c r="F391" s="125">
        <v>-0.16100999999999999</v>
      </c>
      <c r="G391" s="80">
        <f t="shared" si="74"/>
        <v>2.6999999999999247E-4</v>
      </c>
      <c r="H391" s="68">
        <f t="shared" si="75"/>
        <v>1.676914477361608E-3</v>
      </c>
      <c r="I391">
        <f t="shared" si="72"/>
        <v>0.16769144773616079</v>
      </c>
      <c r="Q391" s="68">
        <f t="shared" ref="Q391:R406" si="77">H391-H115</f>
        <v>-2.483462471775574E-2</v>
      </c>
      <c r="R391" s="125">
        <f t="shared" si="77"/>
        <v>-2.483462471775574</v>
      </c>
    </row>
    <row r="392" spans="1:18" x14ac:dyDescent="0.2">
      <c r="A392" t="s">
        <v>839</v>
      </c>
      <c r="B392" t="str">
        <f t="shared" si="70"/>
        <v>+0.44071</v>
      </c>
      <c r="C392" s="125">
        <v>0.44070999999999999</v>
      </c>
      <c r="D392" t="str">
        <f t="shared" si="73"/>
        <v>+0.44132   +0.44071</v>
      </c>
      <c r="E392" t="str">
        <f t="shared" si="71"/>
        <v>+0.44132</v>
      </c>
      <c r="F392" s="125">
        <v>0.44131999999999999</v>
      </c>
      <c r="G392" s="80">
        <f t="shared" si="74"/>
        <v>6.0999999999999943E-4</v>
      </c>
      <c r="H392" s="68">
        <f t="shared" si="75"/>
        <v>1.3822169854074129E-3</v>
      </c>
      <c r="I392">
        <f t="shared" si="72"/>
        <v>0.13822169854074129</v>
      </c>
      <c r="Q392" s="68">
        <f t="shared" si="77"/>
        <v>-0.5464552666318927</v>
      </c>
      <c r="R392" s="125">
        <f t="shared" si="77"/>
        <v>-54.645526663189273</v>
      </c>
    </row>
    <row r="393" spans="1:18" x14ac:dyDescent="0.2">
      <c r="A393" t="s">
        <v>840</v>
      </c>
      <c r="B393" t="str">
        <f t="shared" si="70"/>
        <v>-0.44665</v>
      </c>
      <c r="C393" s="125">
        <v>-0.44664999999999999</v>
      </c>
      <c r="D393" t="str">
        <f t="shared" si="73"/>
        <v>-0.44132   -0.44665</v>
      </c>
      <c r="E393" t="str">
        <f t="shared" si="71"/>
        <v>-0.44132</v>
      </c>
      <c r="F393" s="125">
        <v>-0.44131999999999999</v>
      </c>
      <c r="G393" s="80">
        <f t="shared" si="74"/>
        <v>5.3300000000000014E-3</v>
      </c>
      <c r="H393" s="68">
        <f t="shared" si="75"/>
        <v>1.2077404151182818E-2</v>
      </c>
      <c r="I393">
        <f t="shared" si="72"/>
        <v>1.2077404151182818</v>
      </c>
      <c r="Q393" s="68">
        <f t="shared" si="77"/>
        <v>-4.6678223229632117E-2</v>
      </c>
      <c r="R393" s="125">
        <f t="shared" si="77"/>
        <v>-4.667822322963211</v>
      </c>
    </row>
    <row r="394" spans="1:18" x14ac:dyDescent="0.2">
      <c r="A394" t="s">
        <v>841</v>
      </c>
      <c r="B394" t="str">
        <f t="shared" si="70"/>
        <v>+0.07601</v>
      </c>
      <c r="C394" s="125">
        <v>7.6009999999999994E-2</v>
      </c>
      <c r="D394" t="str">
        <f t="shared" si="73"/>
        <v>+0.07337   +0.07601</v>
      </c>
      <c r="E394" t="str">
        <f t="shared" si="71"/>
        <v>+0.07337</v>
      </c>
      <c r="F394" s="125">
        <v>7.3370000000000005E-2</v>
      </c>
      <c r="G394" s="80">
        <f t="shared" si="74"/>
        <v>2.6399999999999896E-3</v>
      </c>
      <c r="H394" s="68">
        <f t="shared" si="75"/>
        <v>3.5982008995502107E-2</v>
      </c>
      <c r="I394">
        <f t="shared" si="72"/>
        <v>3.5982008995502106</v>
      </c>
      <c r="Q394" s="68">
        <f t="shared" si="77"/>
        <v>2.0031088750103274E-2</v>
      </c>
      <c r="R394" s="125">
        <f t="shared" si="77"/>
        <v>2.0031088750103274</v>
      </c>
    </row>
    <row r="395" spans="1:18" x14ac:dyDescent="0.2">
      <c r="A395" t="s">
        <v>842</v>
      </c>
      <c r="B395" t="str">
        <f t="shared" si="70"/>
        <v>-0.07810</v>
      </c>
      <c r="C395" s="125">
        <v>-7.8100000000000003E-2</v>
      </c>
      <c r="D395" t="str">
        <f t="shared" si="73"/>
        <v>-0.07282   -0.07810</v>
      </c>
      <c r="E395" t="str">
        <f t="shared" si="71"/>
        <v>-0.07282</v>
      </c>
      <c r="F395" s="125">
        <v>-7.2819999999999996E-2</v>
      </c>
      <c r="G395" s="80">
        <f t="shared" si="74"/>
        <v>5.2800000000000069E-3</v>
      </c>
      <c r="H395" s="68">
        <f t="shared" si="75"/>
        <v>7.2507552870090738E-2</v>
      </c>
      <c r="I395">
        <f t="shared" si="72"/>
        <v>7.2507552870090741</v>
      </c>
      <c r="Q395" s="68">
        <f t="shared" si="77"/>
        <v>2.9081122352379626E-2</v>
      </c>
      <c r="R395" s="125">
        <f t="shared" si="77"/>
        <v>2.9081122352379634</v>
      </c>
    </row>
    <row r="396" spans="1:18" x14ac:dyDescent="0.2">
      <c r="A396" t="s">
        <v>843</v>
      </c>
      <c r="B396" t="str">
        <f t="shared" si="70"/>
        <v>+0.07841</v>
      </c>
      <c r="C396" s="125">
        <v>7.8409999999999994E-2</v>
      </c>
      <c r="D396" t="str">
        <f t="shared" si="73"/>
        <v>+0.07850   +0.07841</v>
      </c>
      <c r="E396" t="str">
        <f t="shared" si="71"/>
        <v>+0.07850</v>
      </c>
      <c r="F396" s="125">
        <v>7.85E-2</v>
      </c>
      <c r="G396" s="80">
        <f t="shared" si="74"/>
        <v>9.0000000000006741E-5</v>
      </c>
      <c r="H396" s="68">
        <f t="shared" si="75"/>
        <v>1.14649681528671E-3</v>
      </c>
      <c r="I396">
        <f t="shared" si="72"/>
        <v>0.114649681528671</v>
      </c>
      <c r="Q396" s="68">
        <f t="shared" si="77"/>
        <v>-6.6327551627619913E-2</v>
      </c>
      <c r="R396" s="125">
        <f t="shared" si="77"/>
        <v>-6.6327551627619918</v>
      </c>
    </row>
    <row r="397" spans="1:18" x14ac:dyDescent="0.2">
      <c r="A397" t="s">
        <v>844</v>
      </c>
      <c r="B397" t="str">
        <f t="shared" si="70"/>
        <v>-0.07130</v>
      </c>
      <c r="C397" s="125">
        <v>-7.1300000000000002E-2</v>
      </c>
      <c r="D397" t="str">
        <f t="shared" si="73"/>
        <v>-0.07777   -0.07130</v>
      </c>
      <c r="E397" t="str">
        <f t="shared" si="71"/>
        <v>-0.07777</v>
      </c>
      <c r="F397" s="125">
        <v>-7.7770000000000006E-2</v>
      </c>
      <c r="G397" s="80">
        <f t="shared" si="74"/>
        <v>6.4700000000000035E-3</v>
      </c>
      <c r="H397" s="68">
        <f t="shared" si="75"/>
        <v>8.3194033689083235E-2</v>
      </c>
      <c r="I397">
        <f t="shared" si="72"/>
        <v>8.3194033689083238</v>
      </c>
      <c r="Q397" s="68">
        <f t="shared" si="77"/>
        <v>3.0595411272051169E-2</v>
      </c>
      <c r="R397" s="125">
        <f t="shared" si="77"/>
        <v>3.059541127205117</v>
      </c>
    </row>
    <row r="398" spans="1:18" x14ac:dyDescent="0.2">
      <c r="A398" t="s">
        <v>845</v>
      </c>
      <c r="B398" t="str">
        <f t="shared" si="70"/>
        <v>+0.18023</v>
      </c>
      <c r="C398" s="125">
        <v>0.18023</v>
      </c>
      <c r="D398" t="str">
        <f t="shared" si="73"/>
        <v>+0.17927   +0.18023</v>
      </c>
      <c r="E398" t="str">
        <f t="shared" si="71"/>
        <v>+0.17927</v>
      </c>
      <c r="F398" s="125">
        <v>0.17927000000000001</v>
      </c>
      <c r="G398" s="80">
        <f t="shared" si="74"/>
        <v>9.5999999999998864E-4</v>
      </c>
      <c r="H398" s="68">
        <f t="shared" si="75"/>
        <v>5.3550510403301641E-3</v>
      </c>
      <c r="I398">
        <f t="shared" si="72"/>
        <v>0.53550510403301643</v>
      </c>
      <c r="Q398" s="68">
        <f t="shared" si="77"/>
        <v>4.7155626310573864E-3</v>
      </c>
      <c r="R398" s="125">
        <f t="shared" si="77"/>
        <v>0.47155626310573867</v>
      </c>
    </row>
    <row r="399" spans="1:18" x14ac:dyDescent="0.2">
      <c r="A399" t="s">
        <v>846</v>
      </c>
      <c r="B399" t="str">
        <f t="shared" si="70"/>
        <v>-0.17310</v>
      </c>
      <c r="C399" s="125">
        <v>-0.1731</v>
      </c>
      <c r="D399" t="str">
        <f t="shared" si="73"/>
        <v>-0.17709   -0.17310</v>
      </c>
      <c r="E399" t="str">
        <f t="shared" si="71"/>
        <v>-0.17709</v>
      </c>
      <c r="F399" s="125">
        <v>-0.17709</v>
      </c>
      <c r="G399" s="80">
        <f t="shared" si="74"/>
        <v>3.9899999999999936E-3</v>
      </c>
      <c r="H399" s="68">
        <f t="shared" si="75"/>
        <v>2.2530916483144127E-2</v>
      </c>
      <c r="I399">
        <f t="shared" si="72"/>
        <v>2.2530916483144128</v>
      </c>
      <c r="Q399" s="68">
        <f t="shared" si="77"/>
        <v>-5.8268573204289374E-2</v>
      </c>
      <c r="R399" s="125">
        <f t="shared" si="77"/>
        <v>-5.8268573204289371</v>
      </c>
    </row>
    <row r="400" spans="1:18" x14ac:dyDescent="0.2">
      <c r="A400" t="s">
        <v>847</v>
      </c>
      <c r="B400" t="str">
        <f t="shared" si="70"/>
        <v>+0.00030</v>
      </c>
      <c r="C400" s="125">
        <v>2.9999999999999997E-4</v>
      </c>
      <c r="D400" t="str">
        <f t="shared" si="73"/>
        <v>-0.00000   +0.00030</v>
      </c>
      <c r="E400" t="str">
        <f t="shared" si="71"/>
        <v>-0.00000</v>
      </c>
      <c r="F400" s="125">
        <v>0</v>
      </c>
      <c r="G400" s="80">
        <f t="shared" si="74"/>
        <v>2.9999999999999997E-4</v>
      </c>
      <c r="H400" s="68" t="e">
        <f t="shared" si="75"/>
        <v>#DIV/0!</v>
      </c>
      <c r="I400" t="e">
        <f t="shared" si="72"/>
        <v>#DIV/0!</v>
      </c>
      <c r="Q400" s="68" t="e">
        <f t="shared" si="77"/>
        <v>#DIV/0!</v>
      </c>
      <c r="R400" s="125" t="e">
        <f t="shared" si="77"/>
        <v>#DIV/0!</v>
      </c>
    </row>
    <row r="401" spans="1:18" x14ac:dyDescent="0.2">
      <c r="A401" t="s">
        <v>848</v>
      </c>
      <c r="B401" t="str">
        <f t="shared" si="70"/>
        <v>-0.00032</v>
      </c>
      <c r="C401" s="125">
        <v>-3.2000000000000003E-4</v>
      </c>
      <c r="D401" t="str">
        <f t="shared" si="73"/>
        <v>+0.00000   -0.00032</v>
      </c>
      <c r="E401" t="str">
        <f t="shared" si="71"/>
        <v>+0.00000</v>
      </c>
      <c r="F401" s="125">
        <v>0</v>
      </c>
      <c r="G401" s="80">
        <f t="shared" si="74"/>
        <v>3.2000000000000003E-4</v>
      </c>
      <c r="H401" s="68" t="e">
        <f t="shared" si="75"/>
        <v>#DIV/0!</v>
      </c>
      <c r="I401" t="e">
        <f t="shared" si="72"/>
        <v>#DIV/0!</v>
      </c>
      <c r="Q401" s="68" t="e">
        <f t="shared" si="77"/>
        <v>#DIV/0!</v>
      </c>
      <c r="R401" s="125" t="e">
        <f t="shared" si="77"/>
        <v>#DIV/0!</v>
      </c>
    </row>
    <row r="402" spans="1:18" x14ac:dyDescent="0.2">
      <c r="A402" t="s">
        <v>849</v>
      </c>
      <c r="B402" t="str">
        <f t="shared" si="70"/>
        <v>+0.27339</v>
      </c>
      <c r="C402" s="125">
        <v>0.27339000000000002</v>
      </c>
      <c r="D402" t="str">
        <f t="shared" si="73"/>
        <v>+0.28108   +0.27339</v>
      </c>
      <c r="E402" t="str">
        <f t="shared" si="71"/>
        <v>+0.28108</v>
      </c>
      <c r="F402" s="125">
        <v>0.28108</v>
      </c>
      <c r="G402" s="80">
        <f t="shared" si="74"/>
        <v>7.6899999999999746E-3</v>
      </c>
      <c r="H402" s="68">
        <f t="shared" si="75"/>
        <v>2.7358759072150188E-2</v>
      </c>
      <c r="I402">
        <f t="shared" si="72"/>
        <v>2.7358759072150187</v>
      </c>
      <c r="Q402" s="68">
        <f t="shared" si="77"/>
        <v>2.3991519507085328E-2</v>
      </c>
      <c r="R402" s="125">
        <f t="shared" si="77"/>
        <v>2.399151950708533</v>
      </c>
    </row>
    <row r="403" spans="1:18" x14ac:dyDescent="0.2">
      <c r="A403" t="s">
        <v>850</v>
      </c>
      <c r="B403" t="str">
        <f t="shared" si="70"/>
        <v>-0.27803</v>
      </c>
      <c r="C403" s="125">
        <v>-0.27803</v>
      </c>
      <c r="D403" t="str">
        <f t="shared" si="73"/>
        <v>-0.28108   -0.27803</v>
      </c>
      <c r="E403" t="str">
        <f t="shared" si="71"/>
        <v>-0.28108</v>
      </c>
      <c r="F403" s="125">
        <v>-0.28108</v>
      </c>
      <c r="G403" s="80">
        <f t="shared" si="74"/>
        <v>3.0499999999999972E-3</v>
      </c>
      <c r="H403" s="68">
        <f t="shared" si="75"/>
        <v>1.0851003273089502E-2</v>
      </c>
      <c r="I403">
        <f t="shared" si="72"/>
        <v>1.0851003273089501</v>
      </c>
      <c r="Q403" s="68">
        <f t="shared" si="77"/>
        <v>-4.039725920214593E-3</v>
      </c>
      <c r="R403" s="125">
        <f t="shared" si="77"/>
        <v>-0.40397259202145941</v>
      </c>
    </row>
    <row r="404" spans="1:18" x14ac:dyDescent="0.2">
      <c r="A404" t="s">
        <v>851</v>
      </c>
      <c r="B404" t="str">
        <f t="shared" si="70"/>
        <v>+0.05426</v>
      </c>
      <c r="C404" s="125">
        <v>5.4260000000000003E-2</v>
      </c>
      <c r="D404" t="str">
        <f t="shared" si="73"/>
        <v>+0.05275   +0.05426</v>
      </c>
      <c r="E404" t="str">
        <f t="shared" si="71"/>
        <v>+0.05275</v>
      </c>
      <c r="F404" s="125">
        <v>5.2749999999999998E-2</v>
      </c>
      <c r="G404" s="80">
        <f t="shared" si="74"/>
        <v>1.5100000000000044E-3</v>
      </c>
      <c r="H404" s="68">
        <f t="shared" si="75"/>
        <v>2.8625592417061696E-2</v>
      </c>
      <c r="I404">
        <f t="shared" si="72"/>
        <v>2.8625592417061698</v>
      </c>
      <c r="Q404" s="68">
        <f t="shared" si="77"/>
        <v>1.3690527481996759E-2</v>
      </c>
      <c r="R404" s="125">
        <f t="shared" si="77"/>
        <v>1.3690527481996762</v>
      </c>
    </row>
    <row r="405" spans="1:18" x14ac:dyDescent="0.2">
      <c r="A405" t="s">
        <v>852</v>
      </c>
      <c r="B405" t="str">
        <f t="shared" si="70"/>
        <v>-0.04998</v>
      </c>
      <c r="C405" s="125">
        <v>-4.9979999999999997E-2</v>
      </c>
      <c r="D405" t="str">
        <f t="shared" si="73"/>
        <v>-0.05261   -0.04998</v>
      </c>
      <c r="E405" t="str">
        <f t="shared" si="71"/>
        <v>-0.05261</v>
      </c>
      <c r="F405" s="125">
        <v>-5.2609999999999997E-2</v>
      </c>
      <c r="G405" s="80">
        <f t="shared" si="74"/>
        <v>2.6300000000000004E-3</v>
      </c>
      <c r="H405" s="68">
        <f t="shared" si="75"/>
        <v>4.9990496103402407E-2</v>
      </c>
      <c r="I405">
        <f t="shared" si="72"/>
        <v>4.9990496103402409</v>
      </c>
      <c r="Q405" s="68">
        <f t="shared" si="77"/>
        <v>4.6703103734554226E-2</v>
      </c>
      <c r="R405" s="125">
        <f t="shared" si="77"/>
        <v>4.6703103734554228</v>
      </c>
    </row>
    <row r="406" spans="1:18" x14ac:dyDescent="0.2">
      <c r="A406" t="s">
        <v>853</v>
      </c>
      <c r="B406" t="str">
        <f t="shared" si="70"/>
        <v>+0.09201</v>
      </c>
      <c r="C406" s="125">
        <v>9.2009999999999995E-2</v>
      </c>
      <c r="D406" t="str">
        <f t="shared" si="73"/>
        <v>+0.09340   +0.09201</v>
      </c>
      <c r="E406" t="str">
        <f t="shared" si="71"/>
        <v>+0.09340</v>
      </c>
      <c r="F406" s="125">
        <v>9.3399999999999997E-2</v>
      </c>
      <c r="G406" s="80">
        <f t="shared" si="74"/>
        <v>1.3900000000000023E-3</v>
      </c>
      <c r="H406" s="68">
        <f t="shared" si="75"/>
        <v>1.4882226980728077E-2</v>
      </c>
      <c r="I406">
        <f t="shared" si="72"/>
        <v>1.4882226980728077</v>
      </c>
      <c r="Q406" s="68">
        <f t="shared" si="77"/>
        <v>1.3749971336501902E-2</v>
      </c>
      <c r="R406" s="125">
        <f t="shared" si="77"/>
        <v>1.3749971336501903</v>
      </c>
    </row>
    <row r="407" spans="1:18" x14ac:dyDescent="0.2">
      <c r="A407" t="s">
        <v>854</v>
      </c>
      <c r="B407" t="str">
        <f t="shared" si="70"/>
        <v>-0.08936</v>
      </c>
      <c r="C407" s="125">
        <v>-8.9359999999999995E-2</v>
      </c>
      <c r="D407" t="str">
        <f t="shared" si="73"/>
        <v>-0.09226   -0.08936</v>
      </c>
      <c r="E407" t="str">
        <f t="shared" si="71"/>
        <v>-0.09226</v>
      </c>
      <c r="F407" s="125">
        <v>-9.2259999999999995E-2</v>
      </c>
      <c r="G407" s="80">
        <f t="shared" si="74"/>
        <v>2.8999999999999998E-3</v>
      </c>
      <c r="H407" s="68">
        <f t="shared" si="75"/>
        <v>3.1432907001951005E-2</v>
      </c>
      <c r="I407">
        <f t="shared" si="72"/>
        <v>3.1432907001951005</v>
      </c>
      <c r="Q407" s="68">
        <f t="shared" ref="Q407:R413" si="78">H407-H131</f>
        <v>1.7668078463530724E-2</v>
      </c>
      <c r="R407" s="125">
        <f t="shared" si="78"/>
        <v>1.7668078463530725</v>
      </c>
    </row>
    <row r="408" spans="1:18" x14ac:dyDescent="0.2">
      <c r="A408" t="s">
        <v>855</v>
      </c>
      <c r="B408" t="str">
        <f t="shared" si="70"/>
        <v>-0.03349</v>
      </c>
      <c r="C408" s="125">
        <v>-3.3489999999999999E-2</v>
      </c>
      <c r="D408" t="str">
        <f t="shared" si="73"/>
        <v>-0.03829   -0.03349</v>
      </c>
      <c r="E408" t="str">
        <f t="shared" si="71"/>
        <v>-0.03829</v>
      </c>
      <c r="F408" s="125">
        <v>-3.8289999999999998E-2</v>
      </c>
      <c r="G408" s="80">
        <f t="shared" si="74"/>
        <v>4.7999999999999987E-3</v>
      </c>
      <c r="H408" s="68">
        <f t="shared" si="75"/>
        <v>0.12535910159310523</v>
      </c>
      <c r="I408">
        <f t="shared" si="72"/>
        <v>12.535910159310523</v>
      </c>
      <c r="Q408" s="68">
        <f t="shared" si="78"/>
        <v>0.11007926847669686</v>
      </c>
      <c r="R408" s="125">
        <f t="shared" si="78"/>
        <v>11.007926847669685</v>
      </c>
    </row>
    <row r="409" spans="1:18" x14ac:dyDescent="0.2">
      <c r="A409" t="s">
        <v>856</v>
      </c>
      <c r="B409" t="str">
        <f t="shared" si="70"/>
        <v>+0.04091</v>
      </c>
      <c r="C409" s="125">
        <v>4.0910000000000002E-2</v>
      </c>
      <c r="D409" t="str">
        <f t="shared" si="73"/>
        <v>+0.03842   +0.04091</v>
      </c>
      <c r="E409" t="str">
        <f t="shared" si="71"/>
        <v>+0.03842</v>
      </c>
      <c r="F409" s="125">
        <v>3.8420000000000003E-2</v>
      </c>
      <c r="G409" s="80">
        <f t="shared" si="74"/>
        <v>2.4899999999999992E-3</v>
      </c>
      <c r="H409" s="68">
        <f t="shared" si="75"/>
        <v>6.4809994794377906E-2</v>
      </c>
      <c r="I409">
        <f t="shared" si="72"/>
        <v>6.4809994794377905</v>
      </c>
      <c r="Q409" s="68">
        <f t="shared" si="78"/>
        <v>6.4313789843355187E-2</v>
      </c>
      <c r="R409" s="125">
        <f t="shared" si="78"/>
        <v>6.4313789843355185</v>
      </c>
    </row>
    <row r="410" spans="1:18" x14ac:dyDescent="0.2">
      <c r="A410" t="s">
        <v>857</v>
      </c>
      <c r="B410" t="str">
        <f t="shared" si="70"/>
        <v>+0.02064</v>
      </c>
      <c r="C410" s="125">
        <v>2.0639999999999999E-2</v>
      </c>
      <c r="D410" t="str">
        <f t="shared" si="73"/>
        <v>+0.01662   +0.02064</v>
      </c>
      <c r="E410" t="str">
        <f t="shared" si="71"/>
        <v>+0.01662</v>
      </c>
      <c r="F410" s="125">
        <v>1.6619999999999999E-2</v>
      </c>
      <c r="G410" s="80">
        <f t="shared" si="74"/>
        <v>4.0199999999999993E-3</v>
      </c>
      <c r="H410" s="68">
        <f t="shared" si="75"/>
        <v>0.2418772563176895</v>
      </c>
      <c r="I410">
        <f t="shared" si="72"/>
        <v>24.187725631768949</v>
      </c>
      <c r="Q410" s="68">
        <f t="shared" si="78"/>
        <v>0.23695388235847631</v>
      </c>
      <c r="R410" s="125">
        <f t="shared" si="78"/>
        <v>23.695388235847631</v>
      </c>
    </row>
    <row r="411" spans="1:18" x14ac:dyDescent="0.2">
      <c r="A411" t="s">
        <v>858</v>
      </c>
      <c r="B411" t="str">
        <f t="shared" si="70"/>
        <v>-0.02085</v>
      </c>
      <c r="C411" s="125">
        <v>-2.085E-2</v>
      </c>
      <c r="D411" t="str">
        <f t="shared" si="73"/>
        <v>-0.01655   -0.02085</v>
      </c>
      <c r="E411" t="str">
        <f t="shared" si="71"/>
        <v>-0.01655</v>
      </c>
      <c r="F411" s="125">
        <v>-1.6549999999999999E-2</v>
      </c>
      <c r="G411" s="80">
        <f t="shared" si="74"/>
        <v>4.3000000000000017E-3</v>
      </c>
      <c r="H411" s="68">
        <f t="shared" si="75"/>
        <v>0.25981873111782489</v>
      </c>
      <c r="I411">
        <f t="shared" si="72"/>
        <v>25.981873111782487</v>
      </c>
      <c r="Q411" s="68">
        <f t="shared" si="78"/>
        <v>0.2467686028367907</v>
      </c>
      <c r="R411" s="125">
        <f t="shared" si="78"/>
        <v>24.676860283679069</v>
      </c>
    </row>
    <row r="412" spans="1:18" x14ac:dyDescent="0.2">
      <c r="A412" t="s">
        <v>859</v>
      </c>
      <c r="B412" t="str">
        <f t="shared" si="70"/>
        <v>+0.05502</v>
      </c>
      <c r="C412" s="125">
        <v>5.5019999999999999E-2</v>
      </c>
      <c r="D412" t="str">
        <f t="shared" si="73"/>
        <v>+0.05509   +0.05502</v>
      </c>
      <c r="E412" t="str">
        <f t="shared" si="71"/>
        <v>+0.05509</v>
      </c>
      <c r="F412" s="125">
        <v>5.509E-2</v>
      </c>
      <c r="G412" s="80">
        <f t="shared" si="74"/>
        <v>7.0000000000000617E-5</v>
      </c>
      <c r="H412" s="68">
        <f t="shared" si="75"/>
        <v>1.2706480304955638E-3</v>
      </c>
      <c r="I412">
        <f t="shared" si="72"/>
        <v>0.12706480304955639</v>
      </c>
      <c r="Q412" s="68">
        <f t="shared" si="78"/>
        <v>-2.7416449522602165E-3</v>
      </c>
      <c r="R412" s="125">
        <f t="shared" si="78"/>
        <v>-0.2741644952260216</v>
      </c>
    </row>
    <row r="413" spans="1:18" x14ac:dyDescent="0.2">
      <c r="A413" t="s">
        <v>860</v>
      </c>
      <c r="B413" t="str">
        <f t="shared" si="70"/>
        <v>-0.05518</v>
      </c>
      <c r="C413" s="125">
        <v>-5.518E-2</v>
      </c>
      <c r="D413" t="str">
        <f t="shared" si="73"/>
        <v>-0.05458   -0.05518</v>
      </c>
      <c r="E413" t="str">
        <f t="shared" si="71"/>
        <v>-0.05458</v>
      </c>
      <c r="F413" s="125">
        <v>-5.4579999999999997E-2</v>
      </c>
      <c r="G413" s="80">
        <f t="shared" si="74"/>
        <v>6.0000000000000331E-4</v>
      </c>
      <c r="H413" s="68">
        <f t="shared" si="75"/>
        <v>1.0993037742762979E-2</v>
      </c>
      <c r="I413">
        <f t="shared" si="72"/>
        <v>1.0993037742762979</v>
      </c>
      <c r="Q413" s="68">
        <f t="shared" si="78"/>
        <v>-4.4238914737880757E-3</v>
      </c>
      <c r="R413" s="125">
        <f t="shared" si="78"/>
        <v>-0.44238914737880752</v>
      </c>
    </row>
    <row r="414" spans="1:18" x14ac:dyDescent="0.2">
      <c r="A414" t="s">
        <v>861</v>
      </c>
      <c r="B414" t="str">
        <f t="shared" si="70"/>
        <v>+2.29225</v>
      </c>
      <c r="C414" s="125">
        <v>2.2922500000000001</v>
      </c>
      <c r="D414" t="str">
        <f t="shared" si="73"/>
        <v>+2.32264   +2.29225</v>
      </c>
      <c r="E414" t="str">
        <f t="shared" si="71"/>
        <v>+2.32264</v>
      </c>
      <c r="F414" s="125">
        <v>2.3226399999999998</v>
      </c>
      <c r="G414" s="80">
        <f t="shared" si="74"/>
        <v>3.0389999999999695E-2</v>
      </c>
      <c r="H414" s="68">
        <f t="shared" si="75"/>
        <v>1.3084248958082053E-2</v>
      </c>
      <c r="I414">
        <f t="shared" si="72"/>
        <v>1.3084248958082052</v>
      </c>
    </row>
    <row r="415" spans="1:18" x14ac:dyDescent="0.2">
      <c r="A415" t="s">
        <v>862</v>
      </c>
      <c r="B415" t="str">
        <f t="shared" si="70"/>
        <v>+0.18436</v>
      </c>
      <c r="C415" s="125">
        <v>0.18436</v>
      </c>
      <c r="D415" t="str">
        <f t="shared" si="73"/>
        <v>+0.18316   +0.18436</v>
      </c>
      <c r="E415" t="str">
        <f t="shared" si="71"/>
        <v>+0.18316</v>
      </c>
      <c r="F415" s="125">
        <v>0.18315999999999999</v>
      </c>
      <c r="G415" s="80">
        <f t="shared" si="74"/>
        <v>1.2000000000000066E-3</v>
      </c>
      <c r="H415" s="68">
        <f t="shared" si="75"/>
        <v>6.5516488316226616E-3</v>
      </c>
      <c r="I415">
        <f t="shared" si="72"/>
        <v>0.65516488316226618</v>
      </c>
    </row>
    <row r="416" spans="1:18" x14ac:dyDescent="0.2">
      <c r="A416" t="s">
        <v>863</v>
      </c>
      <c r="B416" t="str">
        <f t="shared" si="70"/>
        <v>-0.94516</v>
      </c>
      <c r="C416" s="125">
        <v>-0.94516</v>
      </c>
      <c r="D416" t="str">
        <f t="shared" si="73"/>
        <v>-0.94406   -0.94516</v>
      </c>
      <c r="E416" t="str">
        <f t="shared" si="71"/>
        <v>-0.94406</v>
      </c>
      <c r="F416" s="125">
        <v>-0.94406000000000001</v>
      </c>
      <c r="G416" s="80">
        <f t="shared" si="74"/>
        <v>1.0999999999999899E-3</v>
      </c>
      <c r="H416" s="68">
        <f t="shared" si="75"/>
        <v>1.1651801792258859E-3</v>
      </c>
      <c r="I416">
        <f t="shared" si="72"/>
        <v>0.11651801792258859</v>
      </c>
    </row>
    <row r="417" spans="1:9" x14ac:dyDescent="0.2">
      <c r="A417" t="s">
        <v>864</v>
      </c>
      <c r="B417" t="str">
        <f t="shared" si="70"/>
        <v>-0.46792</v>
      </c>
      <c r="C417" s="125">
        <v>-0.46792</v>
      </c>
      <c r="D417" t="str">
        <f t="shared" si="73"/>
        <v>-0.47733   -0.46792</v>
      </c>
      <c r="E417" t="str">
        <f t="shared" si="71"/>
        <v>-0.47733</v>
      </c>
      <c r="F417" s="125">
        <v>-0.47732999999999998</v>
      </c>
      <c r="G417" s="80">
        <f t="shared" si="74"/>
        <v>9.4099999999999739E-3</v>
      </c>
      <c r="H417" s="68">
        <f t="shared" si="75"/>
        <v>1.9713824817212358E-2</v>
      </c>
      <c r="I417">
        <f t="shared" si="72"/>
        <v>1.9713824817212358</v>
      </c>
    </row>
    <row r="418" spans="1:9" x14ac:dyDescent="0.2">
      <c r="A418" t="s">
        <v>865</v>
      </c>
      <c r="B418" t="str">
        <f t="shared" si="70"/>
        <v>-0.07555</v>
      </c>
      <c r="C418" s="125">
        <v>-7.5550000000000006E-2</v>
      </c>
      <c r="D418" t="str">
        <f t="shared" si="73"/>
        <v>-0.07237   -0.07555</v>
      </c>
      <c r="E418" t="str">
        <f t="shared" si="71"/>
        <v>-0.07237</v>
      </c>
      <c r="F418" s="125">
        <v>-7.2370000000000004E-2</v>
      </c>
      <c r="G418" s="80">
        <f t="shared" si="74"/>
        <v>3.1800000000000023E-3</v>
      </c>
      <c r="H418" s="68">
        <f t="shared" si="75"/>
        <v>4.3940859472157E-2</v>
      </c>
      <c r="I418">
        <f t="shared" si="72"/>
        <v>4.3940859472157001</v>
      </c>
    </row>
    <row r="419" spans="1:9" x14ac:dyDescent="0.2">
      <c r="A419" t="s">
        <v>866</v>
      </c>
      <c r="B419" t="str">
        <f t="shared" si="70"/>
        <v>-0.10990</v>
      </c>
      <c r="C419" s="125">
        <v>-0.1099</v>
      </c>
      <c r="D419" t="str">
        <f t="shared" si="73"/>
        <v>-0.11019   -0.10990</v>
      </c>
      <c r="E419" t="str">
        <f t="shared" si="71"/>
        <v>-0.11019</v>
      </c>
      <c r="F419" s="125">
        <v>-0.11019</v>
      </c>
      <c r="G419" s="80">
        <f t="shared" si="74"/>
        <v>2.8999999999999859E-4</v>
      </c>
      <c r="H419" s="68">
        <f t="shared" si="75"/>
        <v>2.6318177693075472E-3</v>
      </c>
      <c r="I419">
        <f t="shared" si="72"/>
        <v>0.26318177693075473</v>
      </c>
    </row>
    <row r="420" spans="1:9" x14ac:dyDescent="0.2">
      <c r="A420" t="s">
        <v>867</v>
      </c>
      <c r="B420" t="str">
        <f t="shared" si="70"/>
        <v>+0.00058</v>
      </c>
      <c r="C420" s="125">
        <v>5.8E-4</v>
      </c>
      <c r="D420" t="str">
        <f t="shared" si="73"/>
        <v>-0.00018   +0.00058</v>
      </c>
      <c r="E420" t="str">
        <f t="shared" si="71"/>
        <v>-0.00018</v>
      </c>
      <c r="F420" s="125">
        <v>-1.8000000000000001E-4</v>
      </c>
      <c r="G420" s="80">
        <f t="shared" si="74"/>
        <v>7.6000000000000004E-4</v>
      </c>
      <c r="H420" s="68">
        <f t="shared" si="75"/>
        <v>4.2222222222222223</v>
      </c>
      <c r="I420">
        <f t="shared" si="72"/>
        <v>422.22222222222223</v>
      </c>
    </row>
    <row r="421" spans="1:9" x14ac:dyDescent="0.2">
      <c r="A421" t="s">
        <v>868</v>
      </c>
      <c r="B421" t="str">
        <f t="shared" si="70"/>
        <v>-0.00320</v>
      </c>
      <c r="C421" s="125">
        <v>-3.2000000000000002E-3</v>
      </c>
      <c r="D421" t="str">
        <f t="shared" si="73"/>
        <v>+0.00000   -0.00320</v>
      </c>
      <c r="E421" t="str">
        <f t="shared" si="71"/>
        <v>+0.00000</v>
      </c>
      <c r="F421" s="125">
        <v>0</v>
      </c>
      <c r="G421" s="80">
        <f t="shared" si="74"/>
        <v>3.2000000000000002E-3</v>
      </c>
      <c r="H421" s="68" t="e">
        <f t="shared" si="75"/>
        <v>#DIV/0!</v>
      </c>
      <c r="I421" t="e">
        <f t="shared" si="72"/>
        <v>#DIV/0!</v>
      </c>
    </row>
    <row r="422" spans="1:9" x14ac:dyDescent="0.2">
      <c r="A422" t="s">
        <v>869</v>
      </c>
      <c r="B422" t="str">
        <f t="shared" si="70"/>
        <v>-0.29200</v>
      </c>
      <c r="C422" s="125">
        <v>-0.29199999999999998</v>
      </c>
      <c r="D422" t="str">
        <f t="shared" si="73"/>
        <v>-0.29595   -0.29200</v>
      </c>
      <c r="E422" t="str">
        <f t="shared" si="71"/>
        <v>-0.29595</v>
      </c>
      <c r="F422" s="125">
        <v>-0.29594999999999999</v>
      </c>
      <c r="G422" s="80">
        <f t="shared" si="74"/>
        <v>3.9500000000000091E-3</v>
      </c>
      <c r="H422" s="68">
        <f t="shared" si="75"/>
        <v>1.3346849129920626E-2</v>
      </c>
      <c r="I422">
        <f t="shared" si="72"/>
        <v>1.3346849129920626</v>
      </c>
    </row>
    <row r="423" spans="1:9" x14ac:dyDescent="0.2">
      <c r="A423" t="s">
        <v>870</v>
      </c>
      <c r="B423" t="str">
        <f t="shared" si="70"/>
        <v>-0.09077</v>
      </c>
      <c r="C423" s="125">
        <v>-9.0770000000000003E-2</v>
      </c>
      <c r="D423" t="str">
        <f t="shared" si="73"/>
        <v>-0.09091   -0.09077</v>
      </c>
      <c r="E423" t="str">
        <f t="shared" si="71"/>
        <v>-0.09091</v>
      </c>
      <c r="F423" s="125">
        <v>-9.0910000000000005E-2</v>
      </c>
      <c r="G423" s="80">
        <f t="shared" si="74"/>
        <v>1.4000000000000123E-4</v>
      </c>
      <c r="H423" s="68">
        <f t="shared" si="75"/>
        <v>1.5399846001540119E-3</v>
      </c>
      <c r="I423">
        <f t="shared" si="72"/>
        <v>0.15399846001540118</v>
      </c>
    </row>
    <row r="424" spans="1:9" x14ac:dyDescent="0.2">
      <c r="A424" t="s">
        <v>871</v>
      </c>
      <c r="B424" t="str">
        <f t="shared" si="70"/>
        <v>-0.03813</v>
      </c>
      <c r="C424" s="125">
        <v>-3.8129999999999997E-2</v>
      </c>
      <c r="D424" t="str">
        <f t="shared" si="73"/>
        <v>-0.03440   -0.03813</v>
      </c>
      <c r="E424" t="str">
        <f t="shared" si="71"/>
        <v>-0.03440</v>
      </c>
      <c r="F424" s="125">
        <v>-3.44E-2</v>
      </c>
      <c r="G424" s="80">
        <f t="shared" si="74"/>
        <v>3.7299999999999972E-3</v>
      </c>
      <c r="H424" s="68">
        <f t="shared" si="75"/>
        <v>0.10843023255813945</v>
      </c>
      <c r="I424">
        <f t="shared" si="72"/>
        <v>10.843023255813945</v>
      </c>
    </row>
    <row r="425" spans="1:9" x14ac:dyDescent="0.2">
      <c r="A425" t="s">
        <v>872</v>
      </c>
      <c r="B425" t="str">
        <f t="shared" si="70"/>
        <v>-0.05877</v>
      </c>
      <c r="C425" s="125">
        <v>-5.8770000000000003E-2</v>
      </c>
      <c r="D425" t="str">
        <f t="shared" si="73"/>
        <v>-0.06115   -0.05877</v>
      </c>
      <c r="E425" t="str">
        <f t="shared" si="71"/>
        <v>-0.06115</v>
      </c>
      <c r="F425" s="125">
        <v>-6.1150000000000003E-2</v>
      </c>
      <c r="G425" s="80">
        <f t="shared" si="74"/>
        <v>2.3800000000000002E-3</v>
      </c>
      <c r="H425" s="68">
        <f t="shared" si="75"/>
        <v>3.8920686835650045E-2</v>
      </c>
      <c r="I425">
        <f t="shared" si="72"/>
        <v>3.8920686835650047</v>
      </c>
    </row>
    <row r="426" spans="1:9" x14ac:dyDescent="0.2">
      <c r="A426" t="s">
        <v>873</v>
      </c>
      <c r="B426" t="str">
        <f t="shared" si="70"/>
        <v>-0.13880</v>
      </c>
      <c r="C426" s="125">
        <v>-0.13880000000000001</v>
      </c>
      <c r="D426" t="str">
        <f t="shared" si="73"/>
        <v>-0.13855   -0.13880</v>
      </c>
      <c r="E426" t="str">
        <f t="shared" si="71"/>
        <v>-0.13855</v>
      </c>
      <c r="F426" s="125">
        <v>-0.13855000000000001</v>
      </c>
      <c r="G426" s="80">
        <f t="shared" si="74"/>
        <v>2.5000000000000022E-4</v>
      </c>
      <c r="H426" s="68">
        <f t="shared" si="75"/>
        <v>1.8044027426921704E-3</v>
      </c>
      <c r="I426">
        <f t="shared" si="72"/>
        <v>0.18044027426921705</v>
      </c>
    </row>
    <row r="427" spans="1:9" x14ac:dyDescent="0.2">
      <c r="A427" t="s">
        <v>874</v>
      </c>
      <c r="B427" t="str">
        <f t="shared" si="70"/>
        <v>-0.13932</v>
      </c>
      <c r="C427" s="125">
        <v>-0.13932</v>
      </c>
      <c r="D427" t="str">
        <f t="shared" si="73"/>
        <v>-0.14685   -0.13932</v>
      </c>
      <c r="E427" t="str">
        <f t="shared" si="71"/>
        <v>-0.14685</v>
      </c>
      <c r="F427" s="125">
        <v>-0.14685000000000001</v>
      </c>
      <c r="G427" s="80">
        <f t="shared" si="74"/>
        <v>7.5300000000000089E-3</v>
      </c>
      <c r="H427" s="68">
        <f t="shared" si="75"/>
        <v>5.1276813074565941E-2</v>
      </c>
      <c r="I427">
        <f t="shared" si="72"/>
        <v>5.1276813074565943</v>
      </c>
    </row>
    <row r="428" spans="1:9" x14ac:dyDescent="0.2">
      <c r="A428" t="s">
        <v>875</v>
      </c>
      <c r="B428" t="str">
        <f t="shared" si="70"/>
        <v>+1.05559</v>
      </c>
      <c r="C428" s="125">
        <v>1.05559</v>
      </c>
      <c r="D428" t="str">
        <f t="shared" si="73"/>
        <v>+1.06000   +1.05559</v>
      </c>
      <c r="E428" t="str">
        <f t="shared" si="71"/>
        <v>+1.06000</v>
      </c>
      <c r="F428" s="125">
        <v>1.06</v>
      </c>
      <c r="G428" s="80">
        <f t="shared" si="74"/>
        <v>4.410000000000025E-3</v>
      </c>
      <c r="H428" s="68">
        <f t="shared" si="75"/>
        <v>4.1603773584905895E-3</v>
      </c>
      <c r="I428">
        <f t="shared" si="72"/>
        <v>0.41603773584905895</v>
      </c>
    </row>
    <row r="429" spans="1:9" x14ac:dyDescent="0.2">
      <c r="A429" t="s">
        <v>876</v>
      </c>
      <c r="B429" t="str">
        <f t="shared" si="70"/>
        <v>+1.04304</v>
      </c>
      <c r="C429" s="125">
        <v>1.04304</v>
      </c>
      <c r="D429" t="str">
        <f t="shared" si="73"/>
        <v>+1.04500   +1.04304</v>
      </c>
      <c r="E429" t="str">
        <f t="shared" si="71"/>
        <v>+1.04500</v>
      </c>
      <c r="F429" s="125">
        <v>1.0449999999999999</v>
      </c>
      <c r="G429" s="80">
        <f t="shared" si="74"/>
        <v>1.9599999999999618E-3</v>
      </c>
      <c r="H429" s="68">
        <f t="shared" si="75"/>
        <v>1.8755980861243655E-3</v>
      </c>
      <c r="I429">
        <f t="shared" si="72"/>
        <v>0.18755980861243654</v>
      </c>
    </row>
    <row r="430" spans="1:9" x14ac:dyDescent="0.2">
      <c r="A430" t="s">
        <v>877</v>
      </c>
      <c r="B430" t="str">
        <f t="shared" si="70"/>
        <v>+1.00401</v>
      </c>
      <c r="C430" s="125">
        <v>1.0040100000000001</v>
      </c>
      <c r="D430" t="str">
        <f t="shared" si="73"/>
        <v>+1.01000   +1.00401</v>
      </c>
      <c r="E430" t="str">
        <f t="shared" si="71"/>
        <v>+1.01000</v>
      </c>
      <c r="F430" s="125">
        <v>1.01</v>
      </c>
      <c r="G430" s="80">
        <f t="shared" si="74"/>
        <v>5.9899999999999398E-3</v>
      </c>
      <c r="H430" s="68">
        <f t="shared" si="75"/>
        <v>5.9306930693068709E-3</v>
      </c>
      <c r="I430">
        <f t="shared" si="72"/>
        <v>0.59306930693068705</v>
      </c>
    </row>
    <row r="431" spans="1:9" x14ac:dyDescent="0.2">
      <c r="A431" t="s">
        <v>878</v>
      </c>
      <c r="B431" t="str">
        <f t="shared" si="70"/>
        <v>+1.01263</v>
      </c>
      <c r="C431" s="125">
        <v>1.0126299999999999</v>
      </c>
      <c r="D431" t="str">
        <f t="shared" si="73"/>
        <v>+1.01800   +1.01263</v>
      </c>
      <c r="E431" t="str">
        <f t="shared" si="71"/>
        <v>+1.01800</v>
      </c>
      <c r="F431" s="125">
        <v>1.018</v>
      </c>
      <c r="G431" s="80">
        <f t="shared" si="74"/>
        <v>5.3700000000000969E-3</v>
      </c>
      <c r="H431" s="68">
        <f t="shared" si="75"/>
        <v>5.2750491159136515E-3</v>
      </c>
      <c r="I431">
        <f t="shared" si="72"/>
        <v>0.52750491159136514</v>
      </c>
    </row>
    <row r="432" spans="1:9" x14ac:dyDescent="0.2">
      <c r="A432" t="s">
        <v>879</v>
      </c>
      <c r="B432" t="str">
        <f t="shared" si="70"/>
        <v>+1.02751</v>
      </c>
      <c r="C432" s="125">
        <v>1.0275099999999999</v>
      </c>
      <c r="D432" t="str">
        <f t="shared" si="73"/>
        <v>+1.02000   +1.02751</v>
      </c>
      <c r="E432" t="str">
        <f t="shared" si="71"/>
        <v>+1.02000</v>
      </c>
      <c r="F432" s="125">
        <v>1.02</v>
      </c>
      <c r="G432" s="80">
        <f t="shared" si="74"/>
        <v>7.5099999999999056E-3</v>
      </c>
      <c r="H432" s="68">
        <f t="shared" si="75"/>
        <v>7.3627450980391232E-3</v>
      </c>
      <c r="I432">
        <f t="shared" si="72"/>
        <v>0.73627450980391229</v>
      </c>
    </row>
    <row r="433" spans="1:9" x14ac:dyDescent="0.2">
      <c r="A433" t="s">
        <v>880</v>
      </c>
      <c r="B433" t="str">
        <f t="shared" si="70"/>
        <v>+1.07030</v>
      </c>
      <c r="C433" s="125">
        <v>1.0703</v>
      </c>
      <c r="D433" t="str">
        <f t="shared" si="73"/>
        <v>+1.07000   +1.07030</v>
      </c>
      <c r="E433" t="str">
        <f t="shared" si="71"/>
        <v>+1.07000</v>
      </c>
      <c r="F433" s="125">
        <v>1.07</v>
      </c>
      <c r="G433" s="80">
        <f t="shared" si="74"/>
        <v>2.9999999999996696E-4</v>
      </c>
      <c r="H433" s="68">
        <f t="shared" si="75"/>
        <v>2.8037383177567004E-4</v>
      </c>
      <c r="I433">
        <f t="shared" si="72"/>
        <v>2.8037383177567002E-2</v>
      </c>
    </row>
    <row r="434" spans="1:9" x14ac:dyDescent="0.2">
      <c r="A434" t="s">
        <v>881</v>
      </c>
      <c r="B434" t="str">
        <f t="shared" si="70"/>
        <v>+1.05554</v>
      </c>
      <c r="C434" s="125">
        <v>1.0555399999999999</v>
      </c>
      <c r="D434" t="str">
        <f t="shared" si="73"/>
        <v>+1.06200   +1.05554</v>
      </c>
      <c r="E434" t="str">
        <f t="shared" si="71"/>
        <v>+1.06200</v>
      </c>
      <c r="F434" s="125">
        <v>1.0620000000000001</v>
      </c>
      <c r="G434" s="80">
        <f t="shared" si="74"/>
        <v>6.4600000000001323E-3</v>
      </c>
      <c r="H434" s="68">
        <f t="shared" si="75"/>
        <v>6.0828625235406142E-3</v>
      </c>
      <c r="I434">
        <f t="shared" si="72"/>
        <v>0.60828625235406142</v>
      </c>
    </row>
    <row r="435" spans="1:9" x14ac:dyDescent="0.2">
      <c r="A435" t="s">
        <v>882</v>
      </c>
      <c r="B435" t="str">
        <f t="shared" si="70"/>
        <v>+1.08978</v>
      </c>
      <c r="C435" s="125">
        <v>1.08978</v>
      </c>
      <c r="D435" t="str">
        <f t="shared" si="73"/>
        <v>+1.09000   +1.08978</v>
      </c>
      <c r="E435" t="str">
        <f t="shared" si="71"/>
        <v>+1.09000</v>
      </c>
      <c r="F435" s="125">
        <v>1.0900000000000001</v>
      </c>
      <c r="G435" s="80">
        <f t="shared" si="74"/>
        <v>2.20000000000109E-4</v>
      </c>
      <c r="H435" s="68">
        <f t="shared" si="75"/>
        <v>2.018348623854211E-4</v>
      </c>
      <c r="I435">
        <f t="shared" si="72"/>
        <v>2.018348623854211E-2</v>
      </c>
    </row>
    <row r="436" spans="1:9" x14ac:dyDescent="0.2">
      <c r="A436" t="s">
        <v>883</v>
      </c>
      <c r="B436" t="str">
        <f t="shared" si="70"/>
        <v>+1.05004</v>
      </c>
      <c r="C436" s="125">
        <v>1.0500400000000001</v>
      </c>
      <c r="D436" t="str">
        <f t="shared" si="73"/>
        <v>+1.05600   +1.05004</v>
      </c>
      <c r="E436" t="str">
        <f t="shared" si="71"/>
        <v>+1.05600</v>
      </c>
      <c r="F436" s="125">
        <v>1.056</v>
      </c>
      <c r="G436" s="80">
        <f t="shared" si="74"/>
        <v>5.9599999999999653E-3</v>
      </c>
      <c r="H436" s="68">
        <f t="shared" si="75"/>
        <v>5.6439393939393609E-3</v>
      </c>
      <c r="I436">
        <f t="shared" si="72"/>
        <v>0.56439393939393612</v>
      </c>
    </row>
    <row r="437" spans="1:9" x14ac:dyDescent="0.2">
      <c r="A437" t="s">
        <v>884</v>
      </c>
      <c r="B437" t="str">
        <f t="shared" si="70"/>
        <v>+1.04391</v>
      </c>
      <c r="C437" s="125">
        <v>1.0439099999999999</v>
      </c>
      <c r="D437" t="str">
        <f t="shared" si="73"/>
        <v>+1.05100   +1.04391</v>
      </c>
      <c r="E437" t="str">
        <f t="shared" si="71"/>
        <v>+1.05100</v>
      </c>
      <c r="F437" s="125">
        <v>1.0509999999999999</v>
      </c>
      <c r="G437" s="80">
        <f t="shared" si="74"/>
        <v>7.0900000000000407E-3</v>
      </c>
      <c r="H437" s="68">
        <f t="shared" si="75"/>
        <v>6.7459562321598868E-3</v>
      </c>
      <c r="I437">
        <f t="shared" si="72"/>
        <v>0.67459562321598865</v>
      </c>
    </row>
    <row r="438" spans="1:9" x14ac:dyDescent="0.2">
      <c r="A438" t="s">
        <v>885</v>
      </c>
      <c r="B438" t="str">
        <f t="shared" ref="B438:B495" si="79">RIGHT(A438,8)</f>
        <v>+1.05562</v>
      </c>
      <c r="C438" s="125">
        <v>1.05562</v>
      </c>
      <c r="D438" t="str">
        <f t="shared" si="73"/>
        <v>+1.05700   +1.05562</v>
      </c>
      <c r="E438" t="str">
        <f t="shared" ref="E438:E495" si="80">LEFT(D438,8)</f>
        <v>+1.05700</v>
      </c>
      <c r="F438" s="125">
        <v>1.0569999999999999</v>
      </c>
      <c r="G438" s="80">
        <f t="shared" si="74"/>
        <v>1.3799999999999368E-3</v>
      </c>
      <c r="H438" s="68">
        <f t="shared" si="75"/>
        <v>1.3055818353831003E-3</v>
      </c>
      <c r="I438">
        <f t="shared" ref="I438:I495" si="81">H438*100</f>
        <v>0.13055818353831003</v>
      </c>
    </row>
    <row r="439" spans="1:9" x14ac:dyDescent="0.2">
      <c r="A439" t="s">
        <v>886</v>
      </c>
      <c r="B439" t="str">
        <f t="shared" si="79"/>
        <v>+1.06003</v>
      </c>
      <c r="C439" s="125">
        <v>1.06003</v>
      </c>
      <c r="D439" t="str">
        <f t="shared" ref="D439:D495" si="82">RIGHT(A439,19)</f>
        <v>+1.05500   +1.06003</v>
      </c>
      <c r="E439" t="str">
        <f t="shared" si="80"/>
        <v>+1.05500</v>
      </c>
      <c r="F439" s="125">
        <v>1.0549999999999999</v>
      </c>
      <c r="G439" s="80">
        <f t="shared" ref="G439:G495" si="83">ABS(F439-C439)</f>
        <v>5.03000000000009E-3</v>
      </c>
      <c r="H439" s="68">
        <f t="shared" ref="H439:H495" si="84">ABS(G439)/ABS(F439)</f>
        <v>4.7677725118484265E-3</v>
      </c>
      <c r="I439">
        <f t="shared" si="81"/>
        <v>0.47677725118484265</v>
      </c>
    </row>
    <row r="440" spans="1:9" x14ac:dyDescent="0.2">
      <c r="A440" t="s">
        <v>887</v>
      </c>
      <c r="B440" t="str">
        <f t="shared" si="79"/>
        <v>+1.05068</v>
      </c>
      <c r="C440" s="125">
        <v>1.0506800000000001</v>
      </c>
      <c r="D440" t="str">
        <f t="shared" si="82"/>
        <v>+1.05000   +1.05068</v>
      </c>
      <c r="E440" t="str">
        <f t="shared" si="80"/>
        <v>+1.05000</v>
      </c>
      <c r="F440" s="125">
        <v>1.05</v>
      </c>
      <c r="G440" s="80">
        <f t="shared" si="83"/>
        <v>6.8000000000001393E-4</v>
      </c>
      <c r="H440" s="68">
        <f t="shared" si="84"/>
        <v>6.4761904761906082E-4</v>
      </c>
      <c r="I440">
        <f t="shared" si="81"/>
        <v>6.4761904761906075E-2</v>
      </c>
    </row>
    <row r="441" spans="1:9" x14ac:dyDescent="0.2">
      <c r="A441" t="s">
        <v>888</v>
      </c>
      <c r="B441" t="str">
        <f t="shared" si="79"/>
        <v>+1.03940</v>
      </c>
      <c r="C441" s="125">
        <v>1.0394000000000001</v>
      </c>
      <c r="D441" t="str">
        <f t="shared" si="82"/>
        <v>+1.03600   +1.03940</v>
      </c>
      <c r="E441" t="str">
        <f t="shared" si="80"/>
        <v>+1.03600</v>
      </c>
      <c r="F441" s="125">
        <v>1.036</v>
      </c>
      <c r="G441" s="80">
        <f t="shared" si="83"/>
        <v>3.4000000000000696E-3</v>
      </c>
      <c r="H441" s="68">
        <f t="shared" si="84"/>
        <v>3.2818532818533488E-3</v>
      </c>
      <c r="I441">
        <f t="shared" si="81"/>
        <v>0.32818532818533486</v>
      </c>
    </row>
    <row r="442" spans="1:9" x14ac:dyDescent="0.2">
      <c r="A442" t="s">
        <v>889</v>
      </c>
      <c r="B442" t="str">
        <f t="shared" si="79"/>
        <v>-0.20295</v>
      </c>
      <c r="C442" s="125">
        <v>-0.20294999999999999</v>
      </c>
      <c r="D442" t="str">
        <f t="shared" si="82"/>
        <v>-0.20386   -0.20295</v>
      </c>
      <c r="E442" t="str">
        <f t="shared" si="80"/>
        <v>-0.20386</v>
      </c>
      <c r="F442" s="125">
        <v>-0.20386000000000001</v>
      </c>
      <c r="G442" s="80">
        <f t="shared" si="83"/>
        <v>9.100000000000219E-4</v>
      </c>
      <c r="H442" s="68">
        <f t="shared" si="84"/>
        <v>4.463847738644275E-3</v>
      </c>
      <c r="I442">
        <f t="shared" si="81"/>
        <v>0.44638477386442749</v>
      </c>
    </row>
    <row r="443" spans="1:9" x14ac:dyDescent="0.2">
      <c r="A443" t="s">
        <v>890</v>
      </c>
      <c r="B443" t="str">
        <f t="shared" si="79"/>
        <v>+0.27303</v>
      </c>
      <c r="C443" s="125">
        <v>0.27302999999999999</v>
      </c>
      <c r="D443" t="str">
        <f t="shared" si="82"/>
        <v>+0.27645   +0.27303</v>
      </c>
      <c r="E443" t="str">
        <f t="shared" si="80"/>
        <v>+0.27645</v>
      </c>
      <c r="F443" s="125">
        <v>0.27644999999999997</v>
      </c>
      <c r="G443" s="80">
        <f t="shared" si="83"/>
        <v>3.4199999999999786E-3</v>
      </c>
      <c r="H443" s="68">
        <f t="shared" si="84"/>
        <v>1.237113402061848E-2</v>
      </c>
      <c r="I443">
        <f t="shared" si="81"/>
        <v>1.2371134020618479</v>
      </c>
    </row>
    <row r="444" spans="1:9" x14ac:dyDescent="0.2">
      <c r="A444" t="s">
        <v>891</v>
      </c>
      <c r="B444" t="str">
        <f t="shared" si="79"/>
        <v>+0.03370</v>
      </c>
      <c r="C444" s="125">
        <v>3.3700000000000001E-2</v>
      </c>
      <c r="D444" t="str">
        <f t="shared" si="82"/>
        <v>+0.03634   +0.03370</v>
      </c>
      <c r="E444" t="str">
        <f t="shared" si="80"/>
        <v>+0.03634</v>
      </c>
      <c r="F444" s="125">
        <v>3.6339999999999997E-2</v>
      </c>
      <c r="G444" s="80">
        <f t="shared" si="83"/>
        <v>2.6399999999999965E-3</v>
      </c>
      <c r="H444" s="68">
        <f t="shared" si="84"/>
        <v>7.2647220693450656E-2</v>
      </c>
      <c r="I444">
        <f t="shared" si="81"/>
        <v>7.2647220693450656</v>
      </c>
    </row>
    <row r="445" spans="1:9" x14ac:dyDescent="0.2">
      <c r="A445" t="s">
        <v>892</v>
      </c>
      <c r="B445" t="str">
        <f t="shared" si="79"/>
        <v>+0.02061</v>
      </c>
      <c r="C445" s="125">
        <v>2.061E-2</v>
      </c>
      <c r="D445" t="str">
        <f t="shared" si="82"/>
        <v>+0.02427   +0.02061</v>
      </c>
      <c r="E445" t="str">
        <f t="shared" si="80"/>
        <v>+0.02427</v>
      </c>
      <c r="F445" s="125">
        <v>2.427E-2</v>
      </c>
      <c r="G445" s="80">
        <f t="shared" si="83"/>
        <v>3.6600000000000001E-3</v>
      </c>
      <c r="H445" s="68">
        <f t="shared" si="84"/>
        <v>0.15080346106304079</v>
      </c>
      <c r="I445">
        <f t="shared" si="81"/>
        <v>15.080346106304079</v>
      </c>
    </row>
    <row r="446" spans="1:9" x14ac:dyDescent="0.2">
      <c r="A446" t="s">
        <v>893</v>
      </c>
      <c r="B446" t="str">
        <f t="shared" si="79"/>
        <v>+0.03694</v>
      </c>
      <c r="C446" s="125">
        <v>3.6940000000000001E-2</v>
      </c>
      <c r="D446" t="str">
        <f t="shared" si="82"/>
        <v>+0.03554   +0.03694</v>
      </c>
      <c r="E446" t="str">
        <f t="shared" si="80"/>
        <v>+0.03554</v>
      </c>
      <c r="F446" s="125">
        <v>3.5540000000000002E-2</v>
      </c>
      <c r="G446" s="80">
        <f t="shared" si="83"/>
        <v>1.3999999999999985E-3</v>
      </c>
      <c r="H446" s="68">
        <f t="shared" si="84"/>
        <v>3.9392234102419765E-2</v>
      </c>
      <c r="I446">
        <f t="shared" si="81"/>
        <v>3.9392234102419765</v>
      </c>
    </row>
    <row r="447" spans="1:9" x14ac:dyDescent="0.2">
      <c r="A447" t="s">
        <v>894</v>
      </c>
      <c r="B447" t="str">
        <f t="shared" si="79"/>
        <v>+0.01609</v>
      </c>
      <c r="C447" s="125">
        <v>1.609E-2</v>
      </c>
      <c r="D447" t="str">
        <f t="shared" si="82"/>
        <v>+0.01627   +0.01609</v>
      </c>
      <c r="E447" t="str">
        <f t="shared" si="80"/>
        <v>+0.01627</v>
      </c>
      <c r="F447" s="125">
        <v>1.627E-2</v>
      </c>
      <c r="G447" s="80">
        <f t="shared" si="83"/>
        <v>1.799999999999996E-4</v>
      </c>
      <c r="H447" s="68">
        <f t="shared" si="84"/>
        <v>1.1063306699446811E-2</v>
      </c>
      <c r="I447">
        <f t="shared" si="81"/>
        <v>1.1063306699446811</v>
      </c>
    </row>
    <row r="448" spans="1:9" x14ac:dyDescent="0.2">
      <c r="A448" t="s">
        <v>895</v>
      </c>
      <c r="B448" t="str">
        <f t="shared" si="79"/>
        <v>-0.01730</v>
      </c>
      <c r="C448" s="125">
        <v>-1.7299999999999999E-2</v>
      </c>
      <c r="D448" t="str">
        <f t="shared" si="82"/>
        <v>-0.01730   -0.01730</v>
      </c>
      <c r="E448" t="str">
        <f t="shared" si="80"/>
        <v>-0.01730</v>
      </c>
      <c r="F448" s="125">
        <v>-1.7299999999999999E-2</v>
      </c>
      <c r="G448" s="80">
        <f t="shared" si="83"/>
        <v>0</v>
      </c>
      <c r="H448" s="68">
        <f t="shared" si="84"/>
        <v>0</v>
      </c>
      <c r="I448">
        <f t="shared" si="81"/>
        <v>0</v>
      </c>
    </row>
    <row r="449" spans="1:9" x14ac:dyDescent="0.2">
      <c r="A449" t="s">
        <v>896</v>
      </c>
      <c r="B449" t="str">
        <f t="shared" si="79"/>
        <v>+0.03074</v>
      </c>
      <c r="C449" s="125">
        <v>3.074E-2</v>
      </c>
      <c r="D449" t="str">
        <f t="shared" si="82"/>
        <v>+0.03191   +0.03074</v>
      </c>
      <c r="E449" t="str">
        <f t="shared" si="80"/>
        <v>+0.03191</v>
      </c>
      <c r="F449" s="125">
        <v>3.1910000000000001E-2</v>
      </c>
      <c r="G449" s="80">
        <f t="shared" si="83"/>
        <v>1.1700000000000009E-3</v>
      </c>
      <c r="H449" s="68">
        <f t="shared" si="84"/>
        <v>3.6665622062049541E-2</v>
      </c>
      <c r="I449">
        <f t="shared" si="81"/>
        <v>3.6665622062049543</v>
      </c>
    </row>
    <row r="450" spans="1:9" x14ac:dyDescent="0.2">
      <c r="A450" t="s">
        <v>897</v>
      </c>
      <c r="B450" t="str">
        <f t="shared" si="79"/>
        <v>+0.01291</v>
      </c>
      <c r="C450" s="125">
        <v>1.291E-2</v>
      </c>
      <c r="D450" t="str">
        <f t="shared" si="82"/>
        <v>+0.00905   +0.01291</v>
      </c>
      <c r="E450" t="str">
        <f t="shared" si="80"/>
        <v>+0.00905</v>
      </c>
      <c r="F450" s="125">
        <v>9.0500000000000008E-3</v>
      </c>
      <c r="G450" s="80">
        <f t="shared" si="83"/>
        <v>3.8599999999999988E-3</v>
      </c>
      <c r="H450" s="68">
        <f t="shared" si="84"/>
        <v>0.42651933701657441</v>
      </c>
      <c r="I450">
        <f t="shared" si="81"/>
        <v>42.651933701657441</v>
      </c>
    </row>
    <row r="451" spans="1:9" x14ac:dyDescent="0.2">
      <c r="A451" t="s">
        <v>898</v>
      </c>
      <c r="B451" t="str">
        <f t="shared" si="79"/>
        <v>-0.01689</v>
      </c>
      <c r="C451" s="125">
        <v>-1.6889999999999999E-2</v>
      </c>
      <c r="D451" t="str">
        <f t="shared" si="82"/>
        <v>-0.01848   -0.01689</v>
      </c>
      <c r="E451" t="str">
        <f t="shared" si="80"/>
        <v>-0.01848</v>
      </c>
      <c r="F451" s="125">
        <v>-1.848E-2</v>
      </c>
      <c r="G451" s="80">
        <f t="shared" si="83"/>
        <v>1.5900000000000011E-3</v>
      </c>
      <c r="H451" s="68">
        <f t="shared" si="84"/>
        <v>8.6038961038961095E-2</v>
      </c>
      <c r="I451">
        <f t="shared" si="81"/>
        <v>8.6038961038961101</v>
      </c>
    </row>
    <row r="452" spans="1:9" x14ac:dyDescent="0.2">
      <c r="A452" t="s">
        <v>899</v>
      </c>
      <c r="B452" t="str">
        <f t="shared" si="79"/>
        <v>+0.04499</v>
      </c>
      <c r="C452" s="125">
        <v>4.4990000000000002E-2</v>
      </c>
      <c r="D452" t="str">
        <f t="shared" si="82"/>
        <v>+0.04338   +0.04499</v>
      </c>
      <c r="E452" t="str">
        <f t="shared" si="80"/>
        <v>+0.04338</v>
      </c>
      <c r="F452" s="125">
        <v>4.3380000000000002E-2</v>
      </c>
      <c r="G452" s="80">
        <f t="shared" si="83"/>
        <v>1.6100000000000003E-3</v>
      </c>
      <c r="H452" s="68">
        <f t="shared" si="84"/>
        <v>3.7113877362840025E-2</v>
      </c>
      <c r="I452">
        <f t="shared" si="81"/>
        <v>3.7113877362840024</v>
      </c>
    </row>
    <row r="453" spans="1:9" x14ac:dyDescent="0.2">
      <c r="A453" t="s">
        <v>900</v>
      </c>
      <c r="B453" t="str">
        <f t="shared" si="79"/>
        <v>-0.04354</v>
      </c>
      <c r="C453" s="125">
        <v>-4.3540000000000002E-2</v>
      </c>
      <c r="D453" t="str">
        <f t="shared" si="82"/>
        <v>-0.04692   -0.04354</v>
      </c>
      <c r="E453" t="str">
        <f t="shared" si="80"/>
        <v>-0.04692</v>
      </c>
      <c r="F453" s="125">
        <v>-4.6920000000000003E-2</v>
      </c>
      <c r="G453" s="80">
        <f t="shared" si="83"/>
        <v>3.3800000000000011E-3</v>
      </c>
      <c r="H453" s="68">
        <f t="shared" si="84"/>
        <v>7.2037510656436501E-2</v>
      </c>
      <c r="I453">
        <f t="shared" si="81"/>
        <v>7.2037510656436501</v>
      </c>
    </row>
    <row r="454" spans="1:9" x14ac:dyDescent="0.2">
      <c r="A454" t="s">
        <v>901</v>
      </c>
      <c r="B454" t="str">
        <f t="shared" si="79"/>
        <v>+0.15835</v>
      </c>
      <c r="C454" s="125">
        <v>0.15834999999999999</v>
      </c>
      <c r="D454" t="str">
        <f t="shared" si="82"/>
        <v>+0.15506   +0.15835</v>
      </c>
      <c r="E454" t="str">
        <f t="shared" si="80"/>
        <v>+0.15506</v>
      </c>
      <c r="F454" s="125">
        <v>0.15506</v>
      </c>
      <c r="G454" s="80">
        <f t="shared" si="83"/>
        <v>3.2899999999999874E-3</v>
      </c>
      <c r="H454" s="68">
        <f t="shared" si="84"/>
        <v>2.1217593189732924E-2</v>
      </c>
      <c r="I454">
        <f t="shared" si="81"/>
        <v>2.1217593189732922</v>
      </c>
    </row>
    <row r="455" spans="1:9" x14ac:dyDescent="0.2">
      <c r="A455" t="s">
        <v>902</v>
      </c>
      <c r="B455" t="str">
        <f t="shared" si="79"/>
        <v>-0.13625</v>
      </c>
      <c r="C455" s="125">
        <v>-0.13625000000000001</v>
      </c>
      <c r="D455" t="str">
        <f t="shared" si="82"/>
        <v>-0.13879   -0.13625</v>
      </c>
      <c r="E455" t="str">
        <f t="shared" si="80"/>
        <v>-0.13879</v>
      </c>
      <c r="F455" s="125">
        <v>-0.13879</v>
      </c>
      <c r="G455" s="80">
        <f t="shared" si="83"/>
        <v>2.5399999999999867E-3</v>
      </c>
      <c r="H455" s="68">
        <f t="shared" si="84"/>
        <v>1.8301030333597427E-2</v>
      </c>
      <c r="I455">
        <f t="shared" si="81"/>
        <v>1.8301030333597428</v>
      </c>
    </row>
    <row r="456" spans="1:9" x14ac:dyDescent="0.2">
      <c r="A456" t="s">
        <v>903</v>
      </c>
      <c r="B456" t="str">
        <f t="shared" si="79"/>
        <v>-0.09367</v>
      </c>
      <c r="C456" s="125">
        <v>-9.3670000000000003E-2</v>
      </c>
      <c r="D456" t="str">
        <f t="shared" si="82"/>
        <v>-0.09754   -0.09367</v>
      </c>
      <c r="E456" t="str">
        <f t="shared" si="80"/>
        <v>-0.09754</v>
      </c>
      <c r="F456" s="125">
        <v>-9.7540000000000002E-2</v>
      </c>
      <c r="G456" s="80">
        <f t="shared" si="83"/>
        <v>3.8699999999999984E-3</v>
      </c>
      <c r="H456" s="68">
        <f t="shared" si="84"/>
        <v>3.9676030346524484E-2</v>
      </c>
      <c r="I456">
        <f t="shared" si="81"/>
        <v>3.9676030346524485</v>
      </c>
    </row>
    <row r="457" spans="1:9" x14ac:dyDescent="0.2">
      <c r="A457" t="s">
        <v>904</v>
      </c>
      <c r="B457" t="str">
        <f t="shared" si="79"/>
        <v>+0.11751</v>
      </c>
      <c r="C457" s="125">
        <v>0.11751</v>
      </c>
      <c r="D457" t="str">
        <f t="shared" si="82"/>
        <v>+0.11464   +0.11751</v>
      </c>
      <c r="E457" t="str">
        <f t="shared" si="80"/>
        <v>+0.11464</v>
      </c>
      <c r="F457" s="125">
        <v>0.11464000000000001</v>
      </c>
      <c r="G457" s="80">
        <f t="shared" si="83"/>
        <v>2.8699999999999976E-3</v>
      </c>
      <c r="H457" s="68">
        <f t="shared" si="84"/>
        <v>2.5034891835310515E-2</v>
      </c>
      <c r="I457">
        <f t="shared" si="81"/>
        <v>2.5034891835310513</v>
      </c>
    </row>
    <row r="458" spans="1:9" x14ac:dyDescent="0.2">
      <c r="A458" t="s">
        <v>905</v>
      </c>
      <c r="B458" t="str">
        <f t="shared" si="79"/>
        <v>-0.00497</v>
      </c>
      <c r="C458" s="125">
        <v>-4.9699999999999996E-3</v>
      </c>
      <c r="D458" t="str">
        <f t="shared" si="82"/>
        <v>-0.00375   -0.00497</v>
      </c>
      <c r="E458" t="str">
        <f t="shared" si="80"/>
        <v>-0.00375</v>
      </c>
      <c r="F458" s="125">
        <v>-3.7499999999999999E-3</v>
      </c>
      <c r="G458" s="80">
        <f t="shared" si="83"/>
        <v>1.2199999999999997E-3</v>
      </c>
      <c r="H458" s="68">
        <f t="shared" si="84"/>
        <v>0.32533333333333325</v>
      </c>
      <c r="I458">
        <f t="shared" si="81"/>
        <v>32.533333333333324</v>
      </c>
    </row>
    <row r="459" spans="1:9" x14ac:dyDescent="0.2">
      <c r="A459" t="s">
        <v>906</v>
      </c>
      <c r="B459" t="str">
        <f t="shared" si="79"/>
        <v>+0.01591</v>
      </c>
      <c r="C459" s="125">
        <v>1.5910000000000001E-2</v>
      </c>
      <c r="D459" t="str">
        <f t="shared" si="82"/>
        <v>+0.01682   +0.01591</v>
      </c>
      <c r="E459" t="str">
        <f t="shared" si="80"/>
        <v>+0.01682</v>
      </c>
      <c r="F459" s="125">
        <v>1.6820000000000002E-2</v>
      </c>
      <c r="G459" s="80">
        <f t="shared" si="83"/>
        <v>9.1000000000000109E-4</v>
      </c>
      <c r="H459" s="68">
        <f t="shared" si="84"/>
        <v>5.4102259215220036E-2</v>
      </c>
      <c r="I459">
        <f t="shared" si="81"/>
        <v>5.4102259215220032</v>
      </c>
    </row>
    <row r="460" spans="1:9" x14ac:dyDescent="0.2">
      <c r="A460" t="s">
        <v>907</v>
      </c>
      <c r="B460" t="str">
        <f t="shared" si="79"/>
        <v>+0.12543</v>
      </c>
      <c r="C460" s="125">
        <v>0.12543000000000001</v>
      </c>
      <c r="D460" t="str">
        <f t="shared" si="82"/>
        <v>+0.12705   +0.12543</v>
      </c>
      <c r="E460" t="str">
        <f t="shared" si="80"/>
        <v>+0.12705</v>
      </c>
      <c r="F460" s="125">
        <v>0.12705</v>
      </c>
      <c r="G460" s="80">
        <f t="shared" si="83"/>
        <v>1.6199999999999826E-3</v>
      </c>
      <c r="H460" s="68">
        <f t="shared" si="84"/>
        <v>1.2750885478158069E-2</v>
      </c>
      <c r="I460">
        <f t="shared" si="81"/>
        <v>1.2750885478158069</v>
      </c>
    </row>
    <row r="461" spans="1:9" x14ac:dyDescent="0.2">
      <c r="A461" t="s">
        <v>908</v>
      </c>
      <c r="B461" t="str">
        <f t="shared" si="79"/>
        <v>-0.08387</v>
      </c>
      <c r="C461" s="125">
        <v>-8.387E-2</v>
      </c>
      <c r="D461" t="str">
        <f t="shared" si="82"/>
        <v>-0.08268   -0.08387</v>
      </c>
      <c r="E461" t="str">
        <f t="shared" si="80"/>
        <v>-0.08268</v>
      </c>
      <c r="F461" s="125">
        <v>-8.2680000000000003E-2</v>
      </c>
      <c r="G461" s="80">
        <f t="shared" si="83"/>
        <v>1.1899999999999966E-3</v>
      </c>
      <c r="H461" s="68">
        <f t="shared" si="84"/>
        <v>1.4392839864537937E-2</v>
      </c>
      <c r="I461">
        <f t="shared" si="81"/>
        <v>1.4392839864537936</v>
      </c>
    </row>
    <row r="462" spans="1:9" x14ac:dyDescent="0.2">
      <c r="A462" t="s">
        <v>909</v>
      </c>
      <c r="B462" t="str">
        <f t="shared" si="79"/>
        <v>+0.03765</v>
      </c>
      <c r="C462" s="125">
        <v>3.7650000000000003E-2</v>
      </c>
      <c r="D462" t="str">
        <f t="shared" si="82"/>
        <v>+0.03518   +0.03765</v>
      </c>
      <c r="E462" t="str">
        <f t="shared" si="80"/>
        <v>+0.03518</v>
      </c>
      <c r="F462" s="125">
        <v>3.5180000000000003E-2</v>
      </c>
      <c r="G462" s="80">
        <f t="shared" si="83"/>
        <v>2.47E-3</v>
      </c>
      <c r="H462" s="68">
        <f t="shared" si="84"/>
        <v>7.0210346787947686E-2</v>
      </c>
      <c r="I462">
        <f t="shared" si="81"/>
        <v>7.0210346787947682</v>
      </c>
    </row>
    <row r="463" spans="1:9" x14ac:dyDescent="0.2">
      <c r="A463" t="s">
        <v>910</v>
      </c>
      <c r="B463" t="str">
        <f t="shared" si="79"/>
        <v>-0.03490</v>
      </c>
      <c r="C463" s="125">
        <v>-3.49E-2</v>
      </c>
      <c r="D463" t="str">
        <f t="shared" si="82"/>
        <v>-0.03403   -0.03490</v>
      </c>
      <c r="E463" t="str">
        <f t="shared" si="80"/>
        <v>-0.03403</v>
      </c>
      <c r="F463" s="125">
        <v>-3.4029999999999998E-2</v>
      </c>
      <c r="G463" s="80">
        <f t="shared" si="83"/>
        <v>8.7000000000000272E-4</v>
      </c>
      <c r="H463" s="68">
        <f t="shared" si="84"/>
        <v>2.5565677343520506E-2</v>
      </c>
      <c r="I463">
        <f t="shared" si="81"/>
        <v>2.5565677343520505</v>
      </c>
    </row>
    <row r="464" spans="1:9" x14ac:dyDescent="0.2">
      <c r="A464" t="s">
        <v>911</v>
      </c>
      <c r="B464" t="str">
        <f t="shared" si="79"/>
        <v>+0.02249</v>
      </c>
      <c r="C464" s="125">
        <v>2.249E-2</v>
      </c>
      <c r="D464" t="str">
        <f t="shared" si="82"/>
        <v>+0.02552   +0.02249</v>
      </c>
      <c r="E464" t="str">
        <f t="shared" si="80"/>
        <v>+0.02552</v>
      </c>
      <c r="F464" s="125">
        <v>2.5520000000000001E-2</v>
      </c>
      <c r="G464" s="80">
        <f t="shared" si="83"/>
        <v>3.0300000000000014E-3</v>
      </c>
      <c r="H464" s="68">
        <f t="shared" si="84"/>
        <v>0.11873040752351102</v>
      </c>
      <c r="I464">
        <f t="shared" si="81"/>
        <v>11.873040752351102</v>
      </c>
    </row>
    <row r="465" spans="1:9" x14ac:dyDescent="0.2">
      <c r="A465" t="s">
        <v>912</v>
      </c>
      <c r="B465" t="str">
        <f t="shared" si="79"/>
        <v>-0.02286</v>
      </c>
      <c r="C465" s="125">
        <v>-2.2859999999999998E-2</v>
      </c>
      <c r="D465" t="str">
        <f t="shared" si="82"/>
        <v>-0.02400   -0.02286</v>
      </c>
      <c r="E465" t="str">
        <f t="shared" si="80"/>
        <v>-0.02400</v>
      </c>
      <c r="F465" s="125">
        <v>-2.4E-2</v>
      </c>
      <c r="G465" s="80">
        <f t="shared" si="83"/>
        <v>1.1400000000000021E-3</v>
      </c>
      <c r="H465" s="68">
        <f t="shared" si="84"/>
        <v>4.7500000000000091E-2</v>
      </c>
      <c r="I465">
        <f t="shared" si="81"/>
        <v>4.7500000000000089</v>
      </c>
    </row>
    <row r="466" spans="1:9" x14ac:dyDescent="0.2">
      <c r="A466" t="s">
        <v>913</v>
      </c>
      <c r="B466" t="str">
        <f t="shared" si="79"/>
        <v>+0.07119</v>
      </c>
      <c r="C466" s="125">
        <v>7.1190000000000003E-2</v>
      </c>
      <c r="D466" t="str">
        <f t="shared" si="82"/>
        <v>+0.07440   +0.07119</v>
      </c>
      <c r="E466" t="str">
        <f t="shared" si="80"/>
        <v>+0.07440</v>
      </c>
      <c r="F466" s="125">
        <v>7.4399999999999994E-2</v>
      </c>
      <c r="G466" s="80">
        <f t="shared" si="83"/>
        <v>3.2099999999999906E-3</v>
      </c>
      <c r="H466" s="68">
        <f t="shared" si="84"/>
        <v>4.3145161290322455E-2</v>
      </c>
      <c r="I466">
        <f t="shared" si="81"/>
        <v>4.3145161290322456</v>
      </c>
    </row>
    <row r="467" spans="1:9" x14ac:dyDescent="0.2">
      <c r="A467" t="s">
        <v>914</v>
      </c>
      <c r="B467" t="str">
        <f t="shared" si="79"/>
        <v>-0.07150</v>
      </c>
      <c r="C467" s="125">
        <v>-7.1499999999999994E-2</v>
      </c>
      <c r="D467" t="str">
        <f t="shared" si="82"/>
        <v>-0.07012   -0.07150</v>
      </c>
      <c r="E467" t="str">
        <f t="shared" si="80"/>
        <v>-0.07012</v>
      </c>
      <c r="F467" s="125">
        <v>-7.0120000000000002E-2</v>
      </c>
      <c r="G467" s="80">
        <f t="shared" si="83"/>
        <v>1.3799999999999923E-3</v>
      </c>
      <c r="H467" s="68">
        <f t="shared" si="84"/>
        <v>1.9680547632629667E-2</v>
      </c>
      <c r="I467">
        <f t="shared" si="81"/>
        <v>1.9680547632629668</v>
      </c>
    </row>
    <row r="468" spans="1:9" x14ac:dyDescent="0.2">
      <c r="A468" t="s">
        <v>915</v>
      </c>
      <c r="B468" t="str">
        <f t="shared" si="79"/>
        <v>-0.16718</v>
      </c>
      <c r="C468" s="125">
        <v>-0.16718</v>
      </c>
      <c r="D468" t="str">
        <f t="shared" si="82"/>
        <v>-0.16881   -0.16718</v>
      </c>
      <c r="E468" t="str">
        <f t="shared" si="80"/>
        <v>-0.16881</v>
      </c>
      <c r="F468" s="125">
        <v>-0.16880999999999999</v>
      </c>
      <c r="G468" s="80">
        <f t="shared" si="83"/>
        <v>1.6299999999999926E-3</v>
      </c>
      <c r="H468" s="68">
        <f t="shared" si="84"/>
        <v>9.655826076654184E-3</v>
      </c>
      <c r="I468">
        <f t="shared" si="81"/>
        <v>0.96558260766541837</v>
      </c>
    </row>
    <row r="469" spans="1:9" x14ac:dyDescent="0.2">
      <c r="A469" t="s">
        <v>916</v>
      </c>
      <c r="B469" t="str">
        <f t="shared" si="79"/>
        <v>+0.17211</v>
      </c>
      <c r="C469" s="125">
        <v>0.17211000000000001</v>
      </c>
      <c r="D469" t="str">
        <f t="shared" si="82"/>
        <v>+0.17326   +0.17211</v>
      </c>
      <c r="E469" t="str">
        <f t="shared" si="80"/>
        <v>+0.17326</v>
      </c>
      <c r="F469" s="125">
        <v>0.17326</v>
      </c>
      <c r="G469" s="80">
        <f t="shared" si="83"/>
        <v>1.1499999999999844E-3</v>
      </c>
      <c r="H469" s="68">
        <f t="shared" si="84"/>
        <v>6.6374235253375529E-3</v>
      </c>
      <c r="I469">
        <f t="shared" si="81"/>
        <v>0.66374235253375524</v>
      </c>
    </row>
    <row r="470" spans="1:9" x14ac:dyDescent="0.2">
      <c r="A470" t="s">
        <v>917</v>
      </c>
      <c r="B470" t="str">
        <f t="shared" si="79"/>
        <v>+0.06545</v>
      </c>
      <c r="C470" s="125">
        <v>6.5449999999999994E-2</v>
      </c>
      <c r="D470" t="str">
        <f t="shared" si="82"/>
        <v>+0.06180   +0.06545</v>
      </c>
      <c r="E470" t="str">
        <f t="shared" si="80"/>
        <v>+0.06180</v>
      </c>
      <c r="F470" s="125">
        <v>6.1800000000000001E-2</v>
      </c>
      <c r="G470" s="80">
        <f t="shared" si="83"/>
        <v>3.6499999999999935E-3</v>
      </c>
      <c r="H470" s="68">
        <f t="shared" si="84"/>
        <v>5.9061488673139054E-2</v>
      </c>
      <c r="I470">
        <f t="shared" si="81"/>
        <v>5.9061488673139051</v>
      </c>
    </row>
    <row r="471" spans="1:9" x14ac:dyDescent="0.2">
      <c r="A471" t="s">
        <v>918</v>
      </c>
      <c r="B471" t="str">
        <f t="shared" si="79"/>
        <v>-0.05751</v>
      </c>
      <c r="C471" s="125">
        <v>-5.7509999999999999E-2</v>
      </c>
      <c r="D471" t="str">
        <f t="shared" si="82"/>
        <v>-0.05372   -0.05751</v>
      </c>
      <c r="E471" t="str">
        <f t="shared" si="80"/>
        <v>-0.05372</v>
      </c>
      <c r="F471" s="125">
        <v>-5.3719999999999997E-2</v>
      </c>
      <c r="G471" s="80">
        <f t="shared" si="83"/>
        <v>3.7900000000000017E-3</v>
      </c>
      <c r="H471" s="68">
        <f t="shared" si="84"/>
        <v>7.0551005212211498E-2</v>
      </c>
      <c r="I471">
        <f t="shared" si="81"/>
        <v>7.0551005212211502</v>
      </c>
    </row>
    <row r="472" spans="1:9" x14ac:dyDescent="0.2">
      <c r="A472" t="s">
        <v>919</v>
      </c>
      <c r="B472" t="str">
        <f t="shared" si="79"/>
        <v>+0.04407</v>
      </c>
      <c r="C472" s="125">
        <v>4.4069999999999998E-2</v>
      </c>
      <c r="D472" t="str">
        <f t="shared" si="82"/>
        <v>+0.04268   +0.04407</v>
      </c>
      <c r="E472" t="str">
        <f t="shared" si="80"/>
        <v>+0.04268</v>
      </c>
      <c r="F472" s="125">
        <v>4.2680000000000003E-2</v>
      </c>
      <c r="G472" s="80">
        <f t="shared" si="83"/>
        <v>1.3899999999999954E-3</v>
      </c>
      <c r="H472" s="68">
        <f t="shared" si="84"/>
        <v>3.2567947516401012E-2</v>
      </c>
      <c r="I472">
        <f t="shared" si="81"/>
        <v>3.256794751640101</v>
      </c>
    </row>
    <row r="473" spans="1:9" x14ac:dyDescent="0.2">
      <c r="A473" t="s">
        <v>920</v>
      </c>
      <c r="B473" t="str">
        <f t="shared" si="79"/>
        <v>-0.04144</v>
      </c>
      <c r="C473" s="125">
        <v>-4.1439999999999998E-2</v>
      </c>
      <c r="D473" t="str">
        <f t="shared" si="82"/>
        <v>-0.04233   -0.04144</v>
      </c>
      <c r="E473" t="str">
        <f t="shared" si="80"/>
        <v>-0.04233</v>
      </c>
      <c r="F473" s="125">
        <v>-4.233E-2</v>
      </c>
      <c r="G473" s="80">
        <f t="shared" si="83"/>
        <v>8.900000000000019E-4</v>
      </c>
      <c r="H473" s="68">
        <f t="shared" si="84"/>
        <v>2.1025277580911928E-2</v>
      </c>
      <c r="I473">
        <f t="shared" si="81"/>
        <v>2.1025277580911927</v>
      </c>
    </row>
    <row r="474" spans="1:9" x14ac:dyDescent="0.2">
      <c r="A474" t="s">
        <v>921</v>
      </c>
      <c r="B474" t="str">
        <f t="shared" si="79"/>
        <v>+0.03654</v>
      </c>
      <c r="C474" s="125">
        <v>3.6540000000000003E-2</v>
      </c>
      <c r="D474" t="str">
        <f t="shared" si="82"/>
        <v>+0.03494   +0.03654</v>
      </c>
      <c r="E474" t="str">
        <f t="shared" si="80"/>
        <v>+0.03494</v>
      </c>
      <c r="F474" s="125">
        <v>3.4939999999999999E-2</v>
      </c>
      <c r="G474" s="80">
        <f t="shared" si="83"/>
        <v>1.6000000000000042E-3</v>
      </c>
      <c r="H474" s="68">
        <f t="shared" si="84"/>
        <v>4.5792787635947463E-2</v>
      </c>
      <c r="I474">
        <f t="shared" si="81"/>
        <v>4.5792787635947461</v>
      </c>
    </row>
    <row r="475" spans="1:9" x14ac:dyDescent="0.2">
      <c r="A475" t="s">
        <v>922</v>
      </c>
      <c r="B475" t="str">
        <f t="shared" si="79"/>
        <v>-0.03526</v>
      </c>
      <c r="C475" s="125">
        <v>-3.526E-2</v>
      </c>
      <c r="D475" t="str">
        <f t="shared" si="82"/>
        <v>-0.03253   -0.03526</v>
      </c>
      <c r="E475" t="str">
        <f t="shared" si="80"/>
        <v>-0.03253</v>
      </c>
      <c r="F475" s="125">
        <v>-3.2530000000000003E-2</v>
      </c>
      <c r="G475" s="80">
        <f t="shared" si="83"/>
        <v>2.7299999999999963E-3</v>
      </c>
      <c r="H475" s="68">
        <f t="shared" si="84"/>
        <v>8.3922533046418571E-2</v>
      </c>
      <c r="I475">
        <f t="shared" si="81"/>
        <v>8.3922533046418568</v>
      </c>
    </row>
    <row r="476" spans="1:9" x14ac:dyDescent="0.2">
      <c r="A476" t="s">
        <v>923</v>
      </c>
      <c r="B476" t="str">
        <f t="shared" si="79"/>
        <v>-0.01252</v>
      </c>
      <c r="C476" s="125">
        <v>-1.252E-2</v>
      </c>
      <c r="D476" t="str">
        <f t="shared" si="82"/>
        <v>-0.01639   -0.01252</v>
      </c>
      <c r="E476" t="str">
        <f t="shared" si="80"/>
        <v>-0.01639</v>
      </c>
      <c r="F476" s="125">
        <v>-1.6389999999999998E-2</v>
      </c>
      <c r="G476" s="80">
        <f t="shared" si="83"/>
        <v>3.8699999999999984E-3</v>
      </c>
      <c r="H476" s="68">
        <f t="shared" si="84"/>
        <v>0.23611958511287362</v>
      </c>
      <c r="I476">
        <f t="shared" si="81"/>
        <v>23.611958511287362</v>
      </c>
    </row>
    <row r="477" spans="1:9" x14ac:dyDescent="0.2">
      <c r="A477" t="s">
        <v>924</v>
      </c>
      <c r="B477" t="str">
        <f t="shared" si="79"/>
        <v>+0.01622</v>
      </c>
      <c r="C477" s="125">
        <v>1.6219999999999998E-2</v>
      </c>
      <c r="D477" t="str">
        <f t="shared" si="82"/>
        <v>+0.01669   +0.01622</v>
      </c>
      <c r="E477" t="str">
        <f t="shared" si="80"/>
        <v>+0.01669</v>
      </c>
      <c r="F477" s="125">
        <v>1.669E-2</v>
      </c>
      <c r="G477" s="80">
        <f t="shared" si="83"/>
        <v>4.7000000000000167E-4</v>
      </c>
      <c r="H477" s="68">
        <f t="shared" si="84"/>
        <v>2.8160575194727481E-2</v>
      </c>
      <c r="I477">
        <f t="shared" si="81"/>
        <v>2.8160575194727482</v>
      </c>
    </row>
    <row r="478" spans="1:9" x14ac:dyDescent="0.2">
      <c r="A478" t="s">
        <v>925</v>
      </c>
      <c r="B478" t="str">
        <f t="shared" si="79"/>
        <v>+0.00930</v>
      </c>
      <c r="C478" s="125">
        <v>9.2999999999999992E-3</v>
      </c>
      <c r="D478" t="str">
        <f t="shared" si="82"/>
        <v>+0.00803   +0.00930</v>
      </c>
      <c r="E478" t="str">
        <f t="shared" si="80"/>
        <v>+0.00803</v>
      </c>
      <c r="F478" s="125">
        <v>8.0300000000000007E-3</v>
      </c>
      <c r="G478" s="80">
        <f t="shared" si="83"/>
        <v>1.2699999999999986E-3</v>
      </c>
      <c r="H478" s="68">
        <f t="shared" si="84"/>
        <v>0.15815691158156892</v>
      </c>
      <c r="I478">
        <f t="shared" si="81"/>
        <v>15.815691158156891</v>
      </c>
    </row>
    <row r="479" spans="1:9" x14ac:dyDescent="0.2">
      <c r="A479" t="s">
        <v>926</v>
      </c>
      <c r="B479" t="str">
        <f t="shared" si="79"/>
        <v>-0.00766</v>
      </c>
      <c r="C479" s="125">
        <v>-7.6600000000000001E-3</v>
      </c>
      <c r="D479" t="str">
        <f t="shared" si="82"/>
        <v>-0.00797   -0.00766</v>
      </c>
      <c r="E479" t="str">
        <f t="shared" si="80"/>
        <v>-0.00797</v>
      </c>
      <c r="F479" s="125">
        <v>-7.9699999999999997E-3</v>
      </c>
      <c r="G479" s="80">
        <f t="shared" si="83"/>
        <v>3.0999999999999951E-4</v>
      </c>
      <c r="H479" s="68">
        <f t="shared" si="84"/>
        <v>3.8895859473023778E-2</v>
      </c>
      <c r="I479">
        <f t="shared" si="81"/>
        <v>3.8895859473023777</v>
      </c>
    </row>
    <row r="480" spans="1:9" x14ac:dyDescent="0.2">
      <c r="A480" t="s">
        <v>927</v>
      </c>
      <c r="B480" t="str">
        <f t="shared" si="79"/>
        <v>+0.01327</v>
      </c>
      <c r="C480" s="125">
        <v>1.3270000000000001E-2</v>
      </c>
      <c r="D480" t="str">
        <f t="shared" si="82"/>
        <v>+0.01554   +0.01327</v>
      </c>
      <c r="E480" t="str">
        <f t="shared" si="80"/>
        <v>+0.01554</v>
      </c>
      <c r="F480" s="125">
        <v>1.554E-2</v>
      </c>
      <c r="G480" s="80">
        <f t="shared" si="83"/>
        <v>2.2699999999999994E-3</v>
      </c>
      <c r="H480" s="68">
        <f t="shared" si="84"/>
        <v>0.14607464607464604</v>
      </c>
      <c r="I480">
        <f t="shared" si="81"/>
        <v>14.607464607464603</v>
      </c>
    </row>
    <row r="481" spans="1:9" x14ac:dyDescent="0.2">
      <c r="A481" t="s">
        <v>928</v>
      </c>
      <c r="B481" t="str">
        <f t="shared" si="79"/>
        <v>-0.01650</v>
      </c>
      <c r="C481" s="125">
        <v>-1.6500000000000001E-2</v>
      </c>
      <c r="D481" t="str">
        <f t="shared" si="82"/>
        <v>-0.01451   -0.01650</v>
      </c>
      <c r="E481" t="str">
        <f t="shared" si="80"/>
        <v>-0.01451</v>
      </c>
      <c r="F481" s="125">
        <v>-1.451E-2</v>
      </c>
      <c r="G481" s="80">
        <f t="shared" si="83"/>
        <v>1.9900000000000004E-3</v>
      </c>
      <c r="H481" s="68">
        <f t="shared" si="84"/>
        <v>0.13714679531357687</v>
      </c>
      <c r="I481">
        <f t="shared" si="81"/>
        <v>13.714679531357687</v>
      </c>
    </row>
    <row r="482" spans="1:9" x14ac:dyDescent="0.2">
      <c r="A482" t="s">
        <v>929</v>
      </c>
      <c r="B482" t="str">
        <f t="shared" si="79"/>
        <v>-0.16549</v>
      </c>
      <c r="C482" s="125">
        <v>-0.16549</v>
      </c>
      <c r="D482" t="str">
        <f t="shared" si="82"/>
        <v>-0.16752   -0.16549</v>
      </c>
      <c r="E482" t="str">
        <f t="shared" si="80"/>
        <v>-0.16752</v>
      </c>
      <c r="F482" s="125">
        <v>-0.16752</v>
      </c>
      <c r="G482" s="80">
        <f t="shared" si="83"/>
        <v>2.030000000000004E-3</v>
      </c>
      <c r="H482" s="68">
        <f t="shared" si="84"/>
        <v>1.2117956064947493E-2</v>
      </c>
      <c r="I482">
        <f t="shared" si="81"/>
        <v>1.2117956064947493</v>
      </c>
    </row>
    <row r="483" spans="1:9" x14ac:dyDescent="0.2">
      <c r="A483" t="s">
        <v>930</v>
      </c>
      <c r="B483" t="str">
        <f t="shared" si="79"/>
        <v>+0.29852</v>
      </c>
      <c r="C483" s="125">
        <v>0.29852000000000001</v>
      </c>
      <c r="D483" t="str">
        <f t="shared" si="82"/>
        <v>+0.30373   +0.29852</v>
      </c>
      <c r="E483" t="str">
        <f t="shared" si="80"/>
        <v>+0.30373</v>
      </c>
      <c r="F483" s="125">
        <v>0.30373</v>
      </c>
      <c r="G483" s="80">
        <f t="shared" si="83"/>
        <v>5.2099999999999924E-3</v>
      </c>
      <c r="H483" s="68">
        <f t="shared" si="84"/>
        <v>1.7153392815987861E-2</v>
      </c>
      <c r="I483">
        <f t="shared" si="81"/>
        <v>1.715339281598786</v>
      </c>
    </row>
    <row r="484" spans="1:9" x14ac:dyDescent="0.2">
      <c r="A484" t="s">
        <v>931</v>
      </c>
      <c r="B484" t="str">
        <f t="shared" si="79"/>
        <v>+0.06240</v>
      </c>
      <c r="C484" s="125">
        <v>6.2399999999999997E-2</v>
      </c>
      <c r="D484" t="str">
        <f t="shared" si="82"/>
        <v>+0.05965   +0.06240</v>
      </c>
      <c r="E484" t="str">
        <f t="shared" si="80"/>
        <v>+0.05965</v>
      </c>
      <c r="F484" s="125">
        <v>5.9650000000000002E-2</v>
      </c>
      <c r="G484" s="80">
        <f t="shared" si="83"/>
        <v>2.7499999999999955E-3</v>
      </c>
      <c r="H484" s="68">
        <f t="shared" si="84"/>
        <v>4.6102263202011662E-2</v>
      </c>
      <c r="I484">
        <f t="shared" si="81"/>
        <v>4.610226320201166</v>
      </c>
    </row>
    <row r="485" spans="1:9" x14ac:dyDescent="0.2">
      <c r="A485" t="s">
        <v>932</v>
      </c>
      <c r="B485" t="str">
        <f t="shared" si="79"/>
        <v>+0.04088</v>
      </c>
      <c r="C485" s="125">
        <v>4.088E-2</v>
      </c>
      <c r="D485" t="str">
        <f t="shared" si="82"/>
        <v>+0.03876   +0.04088</v>
      </c>
      <c r="E485" t="str">
        <f t="shared" si="80"/>
        <v>+0.03876</v>
      </c>
      <c r="F485" s="125">
        <v>3.8760000000000003E-2</v>
      </c>
      <c r="G485" s="80">
        <f t="shared" si="83"/>
        <v>2.1199999999999969E-3</v>
      </c>
      <c r="H485" s="68">
        <f t="shared" si="84"/>
        <v>5.4695562435500431E-2</v>
      </c>
      <c r="I485">
        <f t="shared" si="81"/>
        <v>5.4695562435500431</v>
      </c>
    </row>
    <row r="486" spans="1:9" x14ac:dyDescent="0.2">
      <c r="A486" t="s">
        <v>933</v>
      </c>
      <c r="B486" t="str">
        <f t="shared" si="79"/>
        <v>-0.00883</v>
      </c>
      <c r="C486" s="125">
        <v>-8.8299999999999993E-3</v>
      </c>
      <c r="D486" t="str">
        <f t="shared" si="82"/>
        <v>-0.00595   -0.00883</v>
      </c>
      <c r="E486" t="str">
        <f t="shared" si="80"/>
        <v>-0.00595</v>
      </c>
      <c r="F486" s="125">
        <v>-5.9500000000000004E-3</v>
      </c>
      <c r="G486" s="80">
        <f t="shared" si="83"/>
        <v>2.8799999999999989E-3</v>
      </c>
      <c r="H486" s="68">
        <f t="shared" si="84"/>
        <v>0.48403361344537793</v>
      </c>
      <c r="I486">
        <f t="shared" si="81"/>
        <v>48.403361344537792</v>
      </c>
    </row>
    <row r="487" spans="1:9" x14ac:dyDescent="0.2">
      <c r="A487" t="s">
        <v>934</v>
      </c>
      <c r="B487" t="str">
        <f t="shared" si="79"/>
        <v>+0.05382</v>
      </c>
      <c r="C487" s="125">
        <v>5.382E-2</v>
      </c>
      <c r="D487" t="str">
        <f t="shared" si="82"/>
        <v>+0.05243   +0.05382</v>
      </c>
      <c r="E487" t="str">
        <f t="shared" si="80"/>
        <v>+0.05243</v>
      </c>
      <c r="F487" s="125">
        <v>5.2429999999999997E-2</v>
      </c>
      <c r="G487" s="80">
        <f t="shared" si="83"/>
        <v>1.3900000000000023E-3</v>
      </c>
      <c r="H487" s="68">
        <f t="shared" si="84"/>
        <v>2.6511539195117347E-2</v>
      </c>
      <c r="I487">
        <f t="shared" si="81"/>
        <v>2.6511539195117346</v>
      </c>
    </row>
    <row r="488" spans="1:9" x14ac:dyDescent="0.2">
      <c r="A488" t="s">
        <v>935</v>
      </c>
      <c r="B488" t="str">
        <f t="shared" si="79"/>
        <v>+0.00345</v>
      </c>
      <c r="C488" s="125">
        <v>3.4499999999999999E-3</v>
      </c>
      <c r="D488" t="str">
        <f t="shared" si="82"/>
        <v>+0.00763   +0.00345</v>
      </c>
      <c r="E488" t="str">
        <f t="shared" si="80"/>
        <v>+0.00763</v>
      </c>
      <c r="F488" s="125">
        <v>7.6299999999999996E-3</v>
      </c>
      <c r="G488" s="80">
        <f t="shared" si="83"/>
        <v>4.1799999999999997E-3</v>
      </c>
      <c r="H488" s="68">
        <f t="shared" si="84"/>
        <v>0.54783748361730011</v>
      </c>
      <c r="I488">
        <f t="shared" si="81"/>
        <v>54.783748361730012</v>
      </c>
    </row>
    <row r="489" spans="1:9" x14ac:dyDescent="0.2">
      <c r="A489" t="s">
        <v>936</v>
      </c>
      <c r="B489" t="str">
        <f t="shared" si="79"/>
        <v>+0.16308</v>
      </c>
      <c r="C489" s="125">
        <v>0.16308</v>
      </c>
      <c r="D489" t="str">
        <f t="shared" si="82"/>
        <v>+0.17326   +0.16308</v>
      </c>
      <c r="E489" t="str">
        <f t="shared" si="80"/>
        <v>+0.17326</v>
      </c>
      <c r="F489" s="125">
        <v>0.17326</v>
      </c>
      <c r="G489" s="80">
        <f t="shared" si="83"/>
        <v>1.0179999999999995E-2</v>
      </c>
      <c r="H489" s="68">
        <f t="shared" si="84"/>
        <v>5.8755627380814933E-2</v>
      </c>
      <c r="I489">
        <f t="shared" si="81"/>
        <v>5.8755627380814932</v>
      </c>
    </row>
    <row r="490" spans="1:9" x14ac:dyDescent="0.2">
      <c r="A490" t="s">
        <v>937</v>
      </c>
      <c r="B490" t="str">
        <f t="shared" si="79"/>
        <v>-0.17388</v>
      </c>
      <c r="C490" s="125">
        <v>-0.17388000000000001</v>
      </c>
      <c r="D490" t="str">
        <f t="shared" si="82"/>
        <v>-0.17115   -0.17388</v>
      </c>
      <c r="E490" t="str">
        <f t="shared" si="80"/>
        <v>-0.17115</v>
      </c>
      <c r="F490" s="125">
        <v>-0.17115</v>
      </c>
      <c r="G490" s="80">
        <f t="shared" si="83"/>
        <v>2.7300000000000102E-3</v>
      </c>
      <c r="H490" s="68">
        <f t="shared" si="84"/>
        <v>1.5950920245398834E-2</v>
      </c>
      <c r="I490">
        <f t="shared" si="81"/>
        <v>1.5950920245398834</v>
      </c>
    </row>
    <row r="491" spans="1:9" x14ac:dyDescent="0.2">
      <c r="A491" t="s">
        <v>938</v>
      </c>
      <c r="B491" t="str">
        <f t="shared" si="79"/>
        <v>-0.06127</v>
      </c>
      <c r="C491" s="125">
        <v>-6.1269999999999998E-2</v>
      </c>
      <c r="D491" t="str">
        <f t="shared" si="82"/>
        <v>-0.05872   -0.06127</v>
      </c>
      <c r="E491" t="str">
        <f t="shared" si="80"/>
        <v>-0.05872</v>
      </c>
      <c r="F491" s="125">
        <v>-5.8720000000000001E-2</v>
      </c>
      <c r="G491" s="80">
        <f t="shared" si="83"/>
        <v>2.5499999999999967E-3</v>
      </c>
      <c r="H491" s="68">
        <f t="shared" si="84"/>
        <v>4.3426430517711112E-2</v>
      </c>
      <c r="I491">
        <f t="shared" si="81"/>
        <v>4.3426430517711108</v>
      </c>
    </row>
    <row r="492" spans="1:9" x14ac:dyDescent="0.2">
      <c r="A492" t="s">
        <v>939</v>
      </c>
      <c r="B492" t="str">
        <f t="shared" si="79"/>
        <v>-0.01617</v>
      </c>
      <c r="C492" s="125">
        <v>-1.617E-2</v>
      </c>
      <c r="D492" t="str">
        <f t="shared" si="82"/>
        <v>-0.01734   -0.01617</v>
      </c>
      <c r="E492" t="str">
        <f t="shared" si="80"/>
        <v>-0.01734</v>
      </c>
      <c r="F492" s="125">
        <v>-1.7340000000000001E-2</v>
      </c>
      <c r="G492" s="80">
        <f t="shared" si="83"/>
        <v>1.1700000000000009E-3</v>
      </c>
      <c r="H492" s="68">
        <f t="shared" si="84"/>
        <v>6.7474048442906623E-2</v>
      </c>
      <c r="I492">
        <f t="shared" si="81"/>
        <v>6.7474048442906627</v>
      </c>
    </row>
    <row r="493" spans="1:9" x14ac:dyDescent="0.2">
      <c r="A493" t="s">
        <v>940</v>
      </c>
      <c r="B493" t="str">
        <f t="shared" si="79"/>
        <v>-0.01513</v>
      </c>
      <c r="C493" s="125">
        <v>-1.5129999999999999E-2</v>
      </c>
      <c r="D493" t="str">
        <f t="shared" si="82"/>
        <v>-0.01597   -0.01513</v>
      </c>
      <c r="E493" t="str">
        <f t="shared" si="80"/>
        <v>-0.01597</v>
      </c>
      <c r="F493" s="125">
        <v>-1.5970000000000002E-2</v>
      </c>
      <c r="G493" s="80">
        <f t="shared" si="83"/>
        <v>8.400000000000022E-4</v>
      </c>
      <c r="H493" s="68">
        <f t="shared" si="84"/>
        <v>5.2598622417032066E-2</v>
      </c>
      <c r="I493">
        <f t="shared" si="81"/>
        <v>5.2598622417032068</v>
      </c>
    </row>
    <row r="494" spans="1:9" x14ac:dyDescent="0.2">
      <c r="A494" t="s">
        <v>941</v>
      </c>
      <c r="B494" t="str">
        <f t="shared" si="79"/>
        <v>-0.06259</v>
      </c>
      <c r="C494" s="125">
        <v>-6.2590000000000007E-2</v>
      </c>
      <c r="D494" t="str">
        <f t="shared" si="82"/>
        <v>-0.06255   -0.06259</v>
      </c>
      <c r="E494" t="str">
        <f t="shared" si="80"/>
        <v>-0.06255</v>
      </c>
      <c r="F494" s="125">
        <v>-6.2549999999999994E-2</v>
      </c>
      <c r="G494" s="80">
        <f t="shared" si="83"/>
        <v>4.0000000000012248E-5</v>
      </c>
      <c r="H494" s="68">
        <f t="shared" si="84"/>
        <v>6.3948840927277779E-4</v>
      </c>
      <c r="I494">
        <f t="shared" si="81"/>
        <v>6.3948840927277775E-2</v>
      </c>
    </row>
    <row r="495" spans="1:9" x14ac:dyDescent="0.2">
      <c r="A495" t="s">
        <v>942</v>
      </c>
      <c r="B495" t="str">
        <f t="shared" si="79"/>
        <v>-0.05083</v>
      </c>
      <c r="C495" s="125">
        <v>-5.083E-2</v>
      </c>
      <c r="D495" t="str">
        <f t="shared" si="82"/>
        <v>-0.04703   -0.05083</v>
      </c>
      <c r="E495" t="str">
        <f t="shared" si="80"/>
        <v>-0.04703</v>
      </c>
      <c r="F495" s="125">
        <v>-4.7030000000000002E-2</v>
      </c>
      <c r="G495" s="80">
        <f t="shared" si="83"/>
        <v>3.7999999999999978E-3</v>
      </c>
      <c r="H495" s="68">
        <f t="shared" si="84"/>
        <v>8.0799489687433501E-2</v>
      </c>
      <c r="I495">
        <f t="shared" si="81"/>
        <v>8.0799489687433503</v>
      </c>
    </row>
    <row r="497" spans="1:9" x14ac:dyDescent="0.2">
      <c r="A497" t="s">
        <v>417</v>
      </c>
    </row>
    <row r="498" spans="1:9" x14ac:dyDescent="0.2">
      <c r="A498" t="s">
        <v>118</v>
      </c>
      <c r="B498" t="str">
        <f t="shared" ref="B498:B561" si="85">RIGHT(A498,8)</f>
        <v>+1.56202</v>
      </c>
      <c r="C498" s="125">
        <v>1.56202</v>
      </c>
      <c r="D498" t="str">
        <f>RIGHT(A498,19)</f>
        <v>+1.56805   +1.56202</v>
      </c>
      <c r="E498" t="str">
        <f t="shared" ref="E498:E561" si="86">LEFT(D498,8)</f>
        <v>+1.56805</v>
      </c>
      <c r="F498" s="125">
        <v>1.5680499999999999</v>
      </c>
      <c r="G498" s="80">
        <f>ABS(F498-C498)</f>
        <v>6.0299999999999798E-3</v>
      </c>
      <c r="H498" s="68">
        <f>ABS(G498)/ABS(F498)</f>
        <v>3.8455406396479576E-3</v>
      </c>
      <c r="I498">
        <f t="shared" ref="I498:I561" si="87">H498*100</f>
        <v>0.38455406396479574</v>
      </c>
    </row>
    <row r="499" spans="1:9" x14ac:dyDescent="0.2">
      <c r="A499" t="s">
        <v>818</v>
      </c>
      <c r="B499" t="str">
        <f t="shared" si="85"/>
        <v>-1.54782</v>
      </c>
      <c r="C499" s="125">
        <v>-1.54782</v>
      </c>
      <c r="D499" t="str">
        <f t="shared" ref="D499:D562" si="88">RIGHT(A499,19)</f>
        <v>-1.52511   -1.54782</v>
      </c>
      <c r="E499" t="str">
        <f t="shared" si="86"/>
        <v>-1.52511</v>
      </c>
      <c r="F499" s="125">
        <v>-1.52511</v>
      </c>
      <c r="G499" s="80">
        <f t="shared" ref="G499:G562" si="89">ABS(F499-C499)</f>
        <v>2.2710000000000008E-2</v>
      </c>
      <c r="H499" s="68">
        <f t="shared" ref="H499:H562" si="90">ABS(G499)/ABS(F499)</f>
        <v>1.4890729193304095E-2</v>
      </c>
      <c r="I499">
        <f t="shared" si="87"/>
        <v>1.4890729193304095</v>
      </c>
    </row>
    <row r="500" spans="1:9" x14ac:dyDescent="0.2">
      <c r="A500" t="s">
        <v>119</v>
      </c>
      <c r="B500" t="str">
        <f t="shared" si="85"/>
        <v>+0.75566</v>
      </c>
      <c r="C500" s="125">
        <v>0.75566</v>
      </c>
      <c r="D500" t="str">
        <f t="shared" si="88"/>
        <v>+0.75460   +0.75566</v>
      </c>
      <c r="E500" t="str">
        <f t="shared" si="86"/>
        <v>+0.75460</v>
      </c>
      <c r="F500" s="125">
        <v>0.75460000000000005</v>
      </c>
      <c r="G500" s="80">
        <f t="shared" si="89"/>
        <v>1.0599999999999499E-3</v>
      </c>
      <c r="H500" s="68">
        <f t="shared" si="90"/>
        <v>1.404717731248277E-3</v>
      </c>
      <c r="I500">
        <f t="shared" si="87"/>
        <v>0.1404717731248277</v>
      </c>
    </row>
    <row r="501" spans="1:9" x14ac:dyDescent="0.2">
      <c r="A501" t="s">
        <v>820</v>
      </c>
      <c r="B501" t="str">
        <f t="shared" si="85"/>
        <v>-0.72463</v>
      </c>
      <c r="C501" s="125">
        <v>-0.72463</v>
      </c>
      <c r="D501" t="str">
        <f t="shared" si="88"/>
        <v>-0.72702   -0.72463</v>
      </c>
      <c r="E501" t="str">
        <f t="shared" si="86"/>
        <v>-0.72702</v>
      </c>
      <c r="F501" s="125">
        <v>-0.72702</v>
      </c>
      <c r="G501" s="80">
        <f t="shared" si="89"/>
        <v>2.3900000000000032E-3</v>
      </c>
      <c r="H501" s="68">
        <f t="shared" si="90"/>
        <v>3.2873923688481791E-3</v>
      </c>
      <c r="I501">
        <f t="shared" si="87"/>
        <v>0.32873923688481793</v>
      </c>
    </row>
    <row r="502" spans="1:9" x14ac:dyDescent="0.2">
      <c r="A502" t="s">
        <v>120</v>
      </c>
      <c r="B502" t="str">
        <f t="shared" si="85"/>
        <v>+0.72347</v>
      </c>
      <c r="C502" s="125">
        <v>0.72346999999999995</v>
      </c>
      <c r="D502" t="str">
        <f t="shared" si="88"/>
        <v>+0.73305   +0.72347</v>
      </c>
      <c r="E502" t="str">
        <f t="shared" si="86"/>
        <v>+0.73305</v>
      </c>
      <c r="F502" s="125">
        <v>0.73304999999999998</v>
      </c>
      <c r="G502" s="80">
        <f t="shared" si="89"/>
        <v>9.5800000000000329E-3</v>
      </c>
      <c r="H502" s="68">
        <f t="shared" si="90"/>
        <v>1.3068685628538345E-2</v>
      </c>
      <c r="I502">
        <f t="shared" si="87"/>
        <v>1.3068685628538346</v>
      </c>
    </row>
    <row r="503" spans="1:9" x14ac:dyDescent="0.2">
      <c r="A503" t="s">
        <v>822</v>
      </c>
      <c r="B503" t="str">
        <f t="shared" si="85"/>
        <v>-0.70001</v>
      </c>
      <c r="C503" s="125">
        <v>-0.70001000000000002</v>
      </c>
      <c r="D503" t="str">
        <f t="shared" si="88"/>
        <v>-0.70978   -0.70001</v>
      </c>
      <c r="E503" t="str">
        <f t="shared" si="86"/>
        <v>-0.70978</v>
      </c>
      <c r="F503" s="125">
        <v>-0.70977999999999997</v>
      </c>
      <c r="G503" s="80">
        <f t="shared" si="89"/>
        <v>9.7699999999999454E-3</v>
      </c>
      <c r="H503" s="68">
        <f t="shared" si="90"/>
        <v>1.3764828538420279E-2</v>
      </c>
      <c r="I503">
        <f t="shared" si="87"/>
        <v>1.376482853842028</v>
      </c>
    </row>
    <row r="504" spans="1:9" x14ac:dyDescent="0.2">
      <c r="A504" t="s">
        <v>823</v>
      </c>
      <c r="B504" t="str">
        <f t="shared" si="85"/>
        <v>+0.56944</v>
      </c>
      <c r="C504" s="125">
        <v>0.56943999999999995</v>
      </c>
      <c r="D504" t="str">
        <f t="shared" si="88"/>
        <v>+0.56087   +0.56944</v>
      </c>
      <c r="E504" t="str">
        <f t="shared" si="86"/>
        <v>+0.56087</v>
      </c>
      <c r="F504" s="125">
        <v>0.56086999999999998</v>
      </c>
      <c r="G504" s="80">
        <f t="shared" si="89"/>
        <v>8.5699999999999665E-3</v>
      </c>
      <c r="H504" s="68">
        <f t="shared" si="90"/>
        <v>1.5279833116408377E-2</v>
      </c>
      <c r="I504">
        <f t="shared" si="87"/>
        <v>1.5279833116408377</v>
      </c>
    </row>
    <row r="505" spans="1:9" x14ac:dyDescent="0.2">
      <c r="A505" t="s">
        <v>828</v>
      </c>
      <c r="B505" t="str">
        <f t="shared" si="85"/>
        <v>-0.54440</v>
      </c>
      <c r="C505" s="125">
        <v>-0.5444</v>
      </c>
      <c r="D505" t="str">
        <f t="shared" si="88"/>
        <v>-0.54413   -0.54440</v>
      </c>
      <c r="E505" t="str">
        <f t="shared" si="86"/>
        <v>-0.54413</v>
      </c>
      <c r="F505" s="125">
        <v>-0.54413</v>
      </c>
      <c r="G505" s="80">
        <f t="shared" si="89"/>
        <v>2.6999999999999247E-4</v>
      </c>
      <c r="H505" s="68">
        <f t="shared" si="90"/>
        <v>4.9620495102271965E-4</v>
      </c>
      <c r="I505">
        <f t="shared" si="87"/>
        <v>4.9620495102271962E-2</v>
      </c>
    </row>
    <row r="506" spans="1:9" x14ac:dyDescent="0.2">
      <c r="A506" t="s">
        <v>829</v>
      </c>
      <c r="B506" t="str">
        <f t="shared" si="85"/>
        <v>+0.41639</v>
      </c>
      <c r="C506" s="125">
        <v>0.41638999999999998</v>
      </c>
      <c r="D506" t="str">
        <f t="shared" si="88"/>
        <v>+0.41435   +0.41639</v>
      </c>
      <c r="E506" t="str">
        <f t="shared" si="86"/>
        <v>+0.41435</v>
      </c>
      <c r="F506" s="125">
        <v>0.41435</v>
      </c>
      <c r="G506" s="80">
        <f t="shared" si="89"/>
        <v>2.0399999999999863E-3</v>
      </c>
      <c r="H506" s="68">
        <f t="shared" si="90"/>
        <v>4.9233739592131924E-3</v>
      </c>
      <c r="I506">
        <f t="shared" si="87"/>
        <v>0.49233739592131925</v>
      </c>
    </row>
    <row r="507" spans="1:9" x14ac:dyDescent="0.2">
      <c r="A507" t="s">
        <v>121</v>
      </c>
      <c r="B507" t="str">
        <f t="shared" si="85"/>
        <v>-0.40428</v>
      </c>
      <c r="C507" s="125">
        <v>-0.40427999999999997</v>
      </c>
      <c r="D507" t="str">
        <f t="shared" si="88"/>
        <v>-0.40536   -0.40428</v>
      </c>
      <c r="E507" t="str">
        <f t="shared" si="86"/>
        <v>-0.40536</v>
      </c>
      <c r="F507" s="125">
        <v>-0.40536</v>
      </c>
      <c r="G507" s="80">
        <f t="shared" si="89"/>
        <v>1.0800000000000254E-3</v>
      </c>
      <c r="H507" s="68">
        <f t="shared" si="90"/>
        <v>2.6642984014210217E-3</v>
      </c>
      <c r="I507">
        <f t="shared" si="87"/>
        <v>0.26642984014210219</v>
      </c>
    </row>
    <row r="508" spans="1:9" x14ac:dyDescent="0.2">
      <c r="A508" t="s">
        <v>831</v>
      </c>
      <c r="B508" t="str">
        <f t="shared" si="85"/>
        <v>-0.23522</v>
      </c>
      <c r="C508" s="125">
        <v>-0.23522000000000001</v>
      </c>
      <c r="D508" t="str">
        <f t="shared" si="88"/>
        <v>-0.23428   -0.23522</v>
      </c>
      <c r="E508" t="str">
        <f t="shared" si="86"/>
        <v>-0.23428</v>
      </c>
      <c r="F508" s="125">
        <v>-0.23427999999999999</v>
      </c>
      <c r="G508" s="80">
        <f t="shared" si="89"/>
        <v>9.4000000000002415E-4</v>
      </c>
      <c r="H508" s="68">
        <f t="shared" si="90"/>
        <v>4.0122929827557802E-3</v>
      </c>
      <c r="I508">
        <f t="shared" si="87"/>
        <v>0.40122929827557802</v>
      </c>
    </row>
    <row r="509" spans="1:9" x14ac:dyDescent="0.2">
      <c r="A509" t="s">
        <v>832</v>
      </c>
      <c r="B509" t="str">
        <f t="shared" si="85"/>
        <v>+0.24172</v>
      </c>
      <c r="C509" s="125">
        <v>0.24171999999999999</v>
      </c>
      <c r="D509" t="str">
        <f t="shared" si="88"/>
        <v>+0.23805   +0.24172</v>
      </c>
      <c r="E509" t="str">
        <f t="shared" si="86"/>
        <v>+0.23805</v>
      </c>
      <c r="F509" s="125">
        <v>0.23805000000000001</v>
      </c>
      <c r="G509" s="80">
        <f t="shared" si="89"/>
        <v>3.6699999999999788E-3</v>
      </c>
      <c r="H509" s="68">
        <f t="shared" si="90"/>
        <v>1.5416929216551054E-2</v>
      </c>
      <c r="I509">
        <f t="shared" si="87"/>
        <v>1.5416929216551054</v>
      </c>
    </row>
    <row r="510" spans="1:9" x14ac:dyDescent="0.2">
      <c r="A510" t="s">
        <v>833</v>
      </c>
      <c r="B510" t="str">
        <f t="shared" si="85"/>
        <v>-0.61797</v>
      </c>
      <c r="C510" s="125">
        <v>-0.61797000000000002</v>
      </c>
      <c r="D510" t="str">
        <f t="shared" si="88"/>
        <v>-0.61353   -0.61797</v>
      </c>
      <c r="E510" t="str">
        <f t="shared" si="86"/>
        <v>-0.61353</v>
      </c>
      <c r="F510" s="125">
        <v>-0.61353000000000002</v>
      </c>
      <c r="G510" s="80">
        <f t="shared" si="89"/>
        <v>4.4399999999999995E-3</v>
      </c>
      <c r="H510" s="68">
        <f t="shared" si="90"/>
        <v>7.2368099359444516E-3</v>
      </c>
      <c r="I510">
        <f t="shared" si="87"/>
        <v>0.72368099359444515</v>
      </c>
    </row>
    <row r="511" spans="1:9" x14ac:dyDescent="0.2">
      <c r="A511" t="s">
        <v>834</v>
      </c>
      <c r="B511" t="str">
        <f t="shared" si="85"/>
        <v>+0.63526</v>
      </c>
      <c r="C511" s="125">
        <v>0.63526000000000005</v>
      </c>
      <c r="D511" t="str">
        <f t="shared" si="88"/>
        <v>+0.61869   +0.63526</v>
      </c>
      <c r="E511" t="str">
        <f t="shared" si="86"/>
        <v>+0.61869</v>
      </c>
      <c r="F511" s="125">
        <v>0.61868999999999996</v>
      </c>
      <c r="G511" s="80">
        <f t="shared" si="89"/>
        <v>1.6570000000000085E-2</v>
      </c>
      <c r="H511" s="68">
        <f t="shared" si="90"/>
        <v>2.6782395060531261E-2</v>
      </c>
      <c r="I511">
        <f t="shared" si="87"/>
        <v>2.6782395060531261</v>
      </c>
    </row>
    <row r="512" spans="1:9" x14ac:dyDescent="0.2">
      <c r="A512" t="s">
        <v>122</v>
      </c>
      <c r="B512" t="str">
        <f t="shared" si="85"/>
        <v>+0.28053</v>
      </c>
      <c r="C512" s="125">
        <v>0.28053</v>
      </c>
      <c r="D512" t="str">
        <f t="shared" si="88"/>
        <v>+0.28126   +0.28053</v>
      </c>
      <c r="E512" t="str">
        <f t="shared" si="86"/>
        <v>+0.28126</v>
      </c>
      <c r="F512" s="125">
        <v>0.28126000000000001</v>
      </c>
      <c r="G512" s="80">
        <f t="shared" si="89"/>
        <v>7.3000000000000842E-4</v>
      </c>
      <c r="H512" s="68">
        <f t="shared" si="90"/>
        <v>2.5954632724170105E-3</v>
      </c>
      <c r="I512">
        <f t="shared" si="87"/>
        <v>0.25954632724170107</v>
      </c>
    </row>
    <row r="513" spans="1:9" x14ac:dyDescent="0.2">
      <c r="A513" t="s">
        <v>836</v>
      </c>
      <c r="B513" t="str">
        <f t="shared" si="85"/>
        <v>-0.28065</v>
      </c>
      <c r="C513" s="125">
        <v>-0.28065000000000001</v>
      </c>
      <c r="D513" t="str">
        <f t="shared" si="88"/>
        <v>-0.28126   -0.28065</v>
      </c>
      <c r="E513" t="str">
        <f t="shared" si="86"/>
        <v>-0.28126</v>
      </c>
      <c r="F513" s="125">
        <v>-0.28126000000000001</v>
      </c>
      <c r="G513" s="80">
        <f t="shared" si="89"/>
        <v>6.0999999999999943E-4</v>
      </c>
      <c r="H513" s="68">
        <f t="shared" si="90"/>
        <v>2.1688117755813106E-3</v>
      </c>
      <c r="I513">
        <f t="shared" si="87"/>
        <v>0.21688117755813108</v>
      </c>
    </row>
    <row r="514" spans="1:9" x14ac:dyDescent="0.2">
      <c r="A514" t="s">
        <v>123</v>
      </c>
      <c r="B514" t="str">
        <f t="shared" si="85"/>
        <v>+0.16586</v>
      </c>
      <c r="C514" s="125">
        <v>0.16586000000000001</v>
      </c>
      <c r="D514" t="str">
        <f t="shared" si="88"/>
        <v>+0.16101   +0.16586</v>
      </c>
      <c r="E514" t="str">
        <f t="shared" si="86"/>
        <v>+0.16101</v>
      </c>
      <c r="F514" s="125">
        <v>0.16100999999999999</v>
      </c>
      <c r="G514" s="80">
        <f t="shared" si="89"/>
        <v>4.850000000000021E-3</v>
      </c>
      <c r="H514" s="68">
        <f t="shared" si="90"/>
        <v>3.0122352648903929E-2</v>
      </c>
      <c r="I514">
        <f t="shared" si="87"/>
        <v>3.0122352648903927</v>
      </c>
    </row>
    <row r="515" spans="1:9" x14ac:dyDescent="0.2">
      <c r="A515" t="s">
        <v>838</v>
      </c>
      <c r="B515" t="str">
        <f t="shared" si="85"/>
        <v>-0.16074</v>
      </c>
      <c r="C515" s="125">
        <v>-0.16073999999999999</v>
      </c>
      <c r="D515" t="str">
        <f t="shared" si="88"/>
        <v>-0.16101   -0.16074</v>
      </c>
      <c r="E515" t="str">
        <f t="shared" si="86"/>
        <v>-0.16101</v>
      </c>
      <c r="F515" s="125">
        <v>-0.16100999999999999</v>
      </c>
      <c r="G515" s="80">
        <f t="shared" si="89"/>
        <v>2.6999999999999247E-4</v>
      </c>
      <c r="H515" s="68">
        <f t="shared" si="90"/>
        <v>1.676914477361608E-3</v>
      </c>
      <c r="I515">
        <f t="shared" si="87"/>
        <v>0.16769144773616079</v>
      </c>
    </row>
    <row r="516" spans="1:9" x14ac:dyDescent="0.2">
      <c r="A516" t="s">
        <v>839</v>
      </c>
      <c r="B516" t="str">
        <f t="shared" si="85"/>
        <v>+0.44071</v>
      </c>
      <c r="C516" s="125">
        <v>0.44070999999999999</v>
      </c>
      <c r="D516" t="str">
        <f t="shared" si="88"/>
        <v>+0.44132   +0.44071</v>
      </c>
      <c r="E516" t="str">
        <f t="shared" si="86"/>
        <v>+0.44132</v>
      </c>
      <c r="F516" s="125">
        <v>0.44131999999999999</v>
      </c>
      <c r="G516" s="80">
        <f t="shared" si="89"/>
        <v>6.0999999999999943E-4</v>
      </c>
      <c r="H516" s="68">
        <f t="shared" si="90"/>
        <v>1.3822169854074129E-3</v>
      </c>
      <c r="I516">
        <f t="shared" si="87"/>
        <v>0.13822169854074129</v>
      </c>
    </row>
    <row r="517" spans="1:9" x14ac:dyDescent="0.2">
      <c r="A517" t="s">
        <v>840</v>
      </c>
      <c r="B517" t="str">
        <f t="shared" si="85"/>
        <v>-0.44665</v>
      </c>
      <c r="C517" s="125">
        <v>-0.44664999999999999</v>
      </c>
      <c r="D517" t="str">
        <f t="shared" si="88"/>
        <v>-0.44132   -0.44665</v>
      </c>
      <c r="E517" t="str">
        <f t="shared" si="86"/>
        <v>-0.44132</v>
      </c>
      <c r="F517" s="125">
        <v>-0.44131999999999999</v>
      </c>
      <c r="G517" s="80">
        <f t="shared" si="89"/>
        <v>5.3300000000000014E-3</v>
      </c>
      <c r="H517" s="68">
        <f t="shared" si="90"/>
        <v>1.2077404151182818E-2</v>
      </c>
      <c r="I517">
        <f t="shared" si="87"/>
        <v>1.2077404151182818</v>
      </c>
    </row>
    <row r="518" spans="1:9" x14ac:dyDescent="0.2">
      <c r="A518" t="s">
        <v>124</v>
      </c>
      <c r="B518" t="str">
        <f t="shared" si="85"/>
        <v>+0.07453</v>
      </c>
      <c r="C518" s="125">
        <v>7.4529999999999999E-2</v>
      </c>
      <c r="D518" t="str">
        <f t="shared" si="88"/>
        <v>+0.07337   +0.07453</v>
      </c>
      <c r="E518" t="str">
        <f t="shared" si="86"/>
        <v>+0.07337</v>
      </c>
      <c r="F518" s="125">
        <v>7.3370000000000005E-2</v>
      </c>
      <c r="G518" s="80">
        <f t="shared" si="89"/>
        <v>1.1599999999999944E-3</v>
      </c>
      <c r="H518" s="68">
        <f t="shared" si="90"/>
        <v>1.581027667984182E-2</v>
      </c>
      <c r="I518">
        <f t="shared" si="87"/>
        <v>1.5810276679841819</v>
      </c>
    </row>
    <row r="519" spans="1:9" x14ac:dyDescent="0.2">
      <c r="A519" t="s">
        <v>842</v>
      </c>
      <c r="B519" t="str">
        <f t="shared" si="85"/>
        <v>-0.07810</v>
      </c>
      <c r="C519" s="125">
        <v>-7.8100000000000003E-2</v>
      </c>
      <c r="D519" t="str">
        <f t="shared" si="88"/>
        <v>-0.07282   -0.07810</v>
      </c>
      <c r="E519" t="str">
        <f t="shared" si="86"/>
        <v>-0.07282</v>
      </c>
      <c r="F519" s="125">
        <v>-7.2819999999999996E-2</v>
      </c>
      <c r="G519" s="80">
        <f t="shared" si="89"/>
        <v>5.2800000000000069E-3</v>
      </c>
      <c r="H519" s="68">
        <f t="shared" si="90"/>
        <v>7.2507552870090738E-2</v>
      </c>
      <c r="I519">
        <f t="shared" si="87"/>
        <v>7.2507552870090741</v>
      </c>
    </row>
    <row r="520" spans="1:9" x14ac:dyDescent="0.2">
      <c r="A520" t="s">
        <v>125</v>
      </c>
      <c r="B520" t="str">
        <f t="shared" si="85"/>
        <v>+0.08135</v>
      </c>
      <c r="C520" s="125">
        <v>8.1350000000000006E-2</v>
      </c>
      <c r="D520" t="str">
        <f t="shared" si="88"/>
        <v>+0.07850   +0.08135</v>
      </c>
      <c r="E520" t="str">
        <f t="shared" si="86"/>
        <v>+0.07850</v>
      </c>
      <c r="F520" s="125">
        <v>7.85E-2</v>
      </c>
      <c r="G520" s="80">
        <f t="shared" si="89"/>
        <v>2.8500000000000053E-3</v>
      </c>
      <c r="H520" s="68">
        <f t="shared" si="90"/>
        <v>3.6305732484076501E-2</v>
      </c>
      <c r="I520">
        <f t="shared" si="87"/>
        <v>3.6305732484076501</v>
      </c>
    </row>
    <row r="521" spans="1:9" x14ac:dyDescent="0.2">
      <c r="A521" t="s">
        <v>844</v>
      </c>
      <c r="B521" t="str">
        <f t="shared" si="85"/>
        <v>-0.07130</v>
      </c>
      <c r="C521" s="125">
        <v>-7.1300000000000002E-2</v>
      </c>
      <c r="D521" t="str">
        <f t="shared" si="88"/>
        <v>-0.07777   -0.07130</v>
      </c>
      <c r="E521" t="str">
        <f t="shared" si="86"/>
        <v>-0.07777</v>
      </c>
      <c r="F521" s="125">
        <v>-7.7770000000000006E-2</v>
      </c>
      <c r="G521" s="80">
        <f t="shared" si="89"/>
        <v>6.4700000000000035E-3</v>
      </c>
      <c r="H521" s="68">
        <f t="shared" si="90"/>
        <v>8.3194033689083235E-2</v>
      </c>
      <c r="I521">
        <f t="shared" si="87"/>
        <v>8.3194033689083238</v>
      </c>
    </row>
    <row r="522" spans="1:9" x14ac:dyDescent="0.2">
      <c r="A522" t="s">
        <v>126</v>
      </c>
      <c r="B522" t="str">
        <f t="shared" si="85"/>
        <v>+0.17604</v>
      </c>
      <c r="C522" s="125">
        <v>0.17604</v>
      </c>
      <c r="D522" t="str">
        <f t="shared" si="88"/>
        <v>+0.17927   +0.17604</v>
      </c>
      <c r="E522" t="str">
        <f t="shared" si="86"/>
        <v>+0.17927</v>
      </c>
      <c r="F522" s="125">
        <v>0.17927000000000001</v>
      </c>
      <c r="G522" s="80">
        <f t="shared" si="89"/>
        <v>3.2300000000000106E-3</v>
      </c>
      <c r="H522" s="68">
        <f t="shared" si="90"/>
        <v>1.8017515479444472E-2</v>
      </c>
      <c r="I522">
        <f t="shared" si="87"/>
        <v>1.8017515479444473</v>
      </c>
    </row>
    <row r="523" spans="1:9" x14ac:dyDescent="0.2">
      <c r="A523" t="s">
        <v>846</v>
      </c>
      <c r="B523" t="str">
        <f t="shared" si="85"/>
        <v>-0.17310</v>
      </c>
      <c r="C523" s="125">
        <v>-0.1731</v>
      </c>
      <c r="D523" t="str">
        <f t="shared" si="88"/>
        <v>-0.17709   -0.17310</v>
      </c>
      <c r="E523" t="str">
        <f t="shared" si="86"/>
        <v>-0.17709</v>
      </c>
      <c r="F523" s="125">
        <v>-0.17709</v>
      </c>
      <c r="G523" s="80">
        <f t="shared" si="89"/>
        <v>3.9899999999999936E-3</v>
      </c>
      <c r="H523" s="68">
        <f t="shared" si="90"/>
        <v>2.2530916483144127E-2</v>
      </c>
      <c r="I523">
        <f t="shared" si="87"/>
        <v>2.2530916483144128</v>
      </c>
    </row>
    <row r="524" spans="1:9" x14ac:dyDescent="0.2">
      <c r="A524" t="s">
        <v>127</v>
      </c>
      <c r="B524" t="str">
        <f t="shared" si="85"/>
        <v>+0.00435</v>
      </c>
      <c r="C524" s="125">
        <v>4.3499999999999997E-3</v>
      </c>
      <c r="D524" t="str">
        <f t="shared" si="88"/>
        <v>-0.00000   +0.00435</v>
      </c>
      <c r="E524" t="str">
        <f t="shared" si="86"/>
        <v>-0.00000</v>
      </c>
      <c r="F524" s="125">
        <v>0</v>
      </c>
      <c r="G524" s="80">
        <f t="shared" si="89"/>
        <v>4.3499999999999997E-3</v>
      </c>
      <c r="H524" s="68" t="e">
        <f t="shared" si="90"/>
        <v>#DIV/0!</v>
      </c>
      <c r="I524" t="e">
        <f t="shared" si="87"/>
        <v>#DIV/0!</v>
      </c>
    </row>
    <row r="525" spans="1:9" x14ac:dyDescent="0.2">
      <c r="A525" t="s">
        <v>128</v>
      </c>
      <c r="B525" t="str">
        <f t="shared" si="85"/>
        <v>-0.00552</v>
      </c>
      <c r="C525" s="125">
        <v>-5.5199999999999997E-3</v>
      </c>
      <c r="D525" t="str">
        <f t="shared" si="88"/>
        <v>+0.00000   -0.00552</v>
      </c>
      <c r="E525" t="str">
        <f t="shared" si="86"/>
        <v>+0.00000</v>
      </c>
      <c r="F525" s="125">
        <v>0</v>
      </c>
      <c r="G525" s="80">
        <f t="shared" si="89"/>
        <v>5.5199999999999997E-3</v>
      </c>
      <c r="H525" s="68" t="e">
        <f t="shared" si="90"/>
        <v>#DIV/0!</v>
      </c>
      <c r="I525" t="e">
        <f t="shared" si="87"/>
        <v>#DIV/0!</v>
      </c>
    </row>
    <row r="526" spans="1:9" x14ac:dyDescent="0.2">
      <c r="A526" t="s">
        <v>849</v>
      </c>
      <c r="B526" t="str">
        <f t="shared" si="85"/>
        <v>+0.27339</v>
      </c>
      <c r="C526" s="125">
        <v>0.27339000000000002</v>
      </c>
      <c r="D526" t="str">
        <f t="shared" si="88"/>
        <v>+0.28108   +0.27339</v>
      </c>
      <c r="E526" t="str">
        <f t="shared" si="86"/>
        <v>+0.28108</v>
      </c>
      <c r="F526" s="125">
        <v>0.28108</v>
      </c>
      <c r="G526" s="80">
        <f t="shared" si="89"/>
        <v>7.6899999999999746E-3</v>
      </c>
      <c r="H526" s="68">
        <f t="shared" si="90"/>
        <v>2.7358759072150188E-2</v>
      </c>
      <c r="I526">
        <f t="shared" si="87"/>
        <v>2.7358759072150187</v>
      </c>
    </row>
    <row r="527" spans="1:9" x14ac:dyDescent="0.2">
      <c r="A527" t="s">
        <v>850</v>
      </c>
      <c r="B527" t="str">
        <f t="shared" si="85"/>
        <v>-0.27803</v>
      </c>
      <c r="C527" s="125">
        <v>-0.27803</v>
      </c>
      <c r="D527" t="str">
        <f t="shared" si="88"/>
        <v>-0.28108   -0.27803</v>
      </c>
      <c r="E527" t="str">
        <f t="shared" si="86"/>
        <v>-0.28108</v>
      </c>
      <c r="F527" s="125">
        <v>-0.28108</v>
      </c>
      <c r="G527" s="80">
        <f t="shared" si="89"/>
        <v>3.0499999999999972E-3</v>
      </c>
      <c r="H527" s="68">
        <f t="shared" si="90"/>
        <v>1.0851003273089502E-2</v>
      </c>
      <c r="I527">
        <f t="shared" si="87"/>
        <v>1.0851003273089501</v>
      </c>
    </row>
    <row r="528" spans="1:9" x14ac:dyDescent="0.2">
      <c r="A528" t="s">
        <v>129</v>
      </c>
      <c r="B528" t="str">
        <f t="shared" si="85"/>
        <v>+0.05122</v>
      </c>
      <c r="C528" s="125">
        <v>5.1220000000000002E-2</v>
      </c>
      <c r="D528" t="str">
        <f t="shared" si="88"/>
        <v>+0.05275   +0.05122</v>
      </c>
      <c r="E528" t="str">
        <f t="shared" si="86"/>
        <v>+0.05275</v>
      </c>
      <c r="F528" s="125">
        <v>5.2749999999999998E-2</v>
      </c>
      <c r="G528" s="80">
        <f t="shared" si="89"/>
        <v>1.5299999999999966E-3</v>
      </c>
      <c r="H528" s="68">
        <f t="shared" si="90"/>
        <v>2.9004739336492828E-2</v>
      </c>
      <c r="I528">
        <f t="shared" si="87"/>
        <v>2.9004739336492826</v>
      </c>
    </row>
    <row r="529" spans="1:9" x14ac:dyDescent="0.2">
      <c r="A529" t="s">
        <v>852</v>
      </c>
      <c r="B529" t="str">
        <f t="shared" si="85"/>
        <v>-0.04998</v>
      </c>
      <c r="C529" s="125">
        <v>-4.9979999999999997E-2</v>
      </c>
      <c r="D529" t="str">
        <f t="shared" si="88"/>
        <v>-0.05261   -0.04998</v>
      </c>
      <c r="E529" t="str">
        <f t="shared" si="86"/>
        <v>-0.05261</v>
      </c>
      <c r="F529" s="125">
        <v>-5.2609999999999997E-2</v>
      </c>
      <c r="G529" s="80">
        <f t="shared" si="89"/>
        <v>2.6300000000000004E-3</v>
      </c>
      <c r="H529" s="68">
        <f t="shared" si="90"/>
        <v>4.9990496103402407E-2</v>
      </c>
      <c r="I529">
        <f t="shared" si="87"/>
        <v>4.9990496103402409</v>
      </c>
    </row>
    <row r="530" spans="1:9" x14ac:dyDescent="0.2">
      <c r="A530" t="s">
        <v>130</v>
      </c>
      <c r="B530" t="str">
        <f t="shared" si="85"/>
        <v>+0.09673</v>
      </c>
      <c r="C530" s="125">
        <v>9.6729999999999997E-2</v>
      </c>
      <c r="D530" t="str">
        <f t="shared" si="88"/>
        <v>+0.09340   +0.09673</v>
      </c>
      <c r="E530" t="str">
        <f t="shared" si="86"/>
        <v>+0.09340</v>
      </c>
      <c r="F530" s="125">
        <v>9.3399999999999997E-2</v>
      </c>
      <c r="G530" s="80">
        <f t="shared" si="89"/>
        <v>3.3299999999999996E-3</v>
      </c>
      <c r="H530" s="68">
        <f t="shared" si="90"/>
        <v>3.5653104925053532E-2</v>
      </c>
      <c r="I530">
        <f t="shared" si="87"/>
        <v>3.5653104925053531</v>
      </c>
    </row>
    <row r="531" spans="1:9" x14ac:dyDescent="0.2">
      <c r="A531" t="s">
        <v>854</v>
      </c>
      <c r="B531" t="str">
        <f t="shared" si="85"/>
        <v>-0.08936</v>
      </c>
      <c r="C531" s="125">
        <v>-8.9359999999999995E-2</v>
      </c>
      <c r="D531" t="str">
        <f t="shared" si="88"/>
        <v>-0.09226   -0.08936</v>
      </c>
      <c r="E531" t="str">
        <f t="shared" si="86"/>
        <v>-0.09226</v>
      </c>
      <c r="F531" s="125">
        <v>-9.2259999999999995E-2</v>
      </c>
      <c r="G531" s="80">
        <f t="shared" si="89"/>
        <v>2.8999999999999998E-3</v>
      </c>
      <c r="H531" s="68">
        <f t="shared" si="90"/>
        <v>3.1432907001951005E-2</v>
      </c>
      <c r="I531">
        <f t="shared" si="87"/>
        <v>3.1432907001951005</v>
      </c>
    </row>
    <row r="532" spans="1:9" x14ac:dyDescent="0.2">
      <c r="A532" t="s">
        <v>855</v>
      </c>
      <c r="B532" t="str">
        <f t="shared" si="85"/>
        <v>-0.03349</v>
      </c>
      <c r="C532" s="125">
        <v>-3.3489999999999999E-2</v>
      </c>
      <c r="D532" t="str">
        <f t="shared" si="88"/>
        <v>-0.03829   -0.03349</v>
      </c>
      <c r="E532" t="str">
        <f t="shared" si="86"/>
        <v>-0.03829</v>
      </c>
      <c r="F532" s="125">
        <v>-3.8289999999999998E-2</v>
      </c>
      <c r="G532" s="80">
        <f t="shared" si="89"/>
        <v>4.7999999999999987E-3</v>
      </c>
      <c r="H532" s="68">
        <f t="shared" si="90"/>
        <v>0.12535910159310523</v>
      </c>
      <c r="I532">
        <f t="shared" si="87"/>
        <v>12.535910159310523</v>
      </c>
    </row>
    <row r="533" spans="1:9" x14ac:dyDescent="0.2">
      <c r="A533" t="s">
        <v>856</v>
      </c>
      <c r="B533" t="str">
        <f t="shared" si="85"/>
        <v>+0.04091</v>
      </c>
      <c r="C533" s="125">
        <v>4.0910000000000002E-2</v>
      </c>
      <c r="D533" t="str">
        <f t="shared" si="88"/>
        <v>+0.03842   +0.04091</v>
      </c>
      <c r="E533" t="str">
        <f t="shared" si="86"/>
        <v>+0.03842</v>
      </c>
      <c r="F533" s="125">
        <v>3.8420000000000003E-2</v>
      </c>
      <c r="G533" s="80">
        <f t="shared" si="89"/>
        <v>2.4899999999999992E-3</v>
      </c>
      <c r="H533" s="68">
        <f t="shared" si="90"/>
        <v>6.4809994794377906E-2</v>
      </c>
      <c r="I533">
        <f t="shared" si="87"/>
        <v>6.4809994794377905</v>
      </c>
    </row>
    <row r="534" spans="1:9" x14ac:dyDescent="0.2">
      <c r="A534" t="s">
        <v>131</v>
      </c>
      <c r="B534" t="str">
        <f t="shared" si="85"/>
        <v>+0.02088</v>
      </c>
      <c r="C534" s="125">
        <v>2.0879999999999999E-2</v>
      </c>
      <c r="D534" t="str">
        <f t="shared" si="88"/>
        <v>+0.01662   +0.02088</v>
      </c>
      <c r="E534" t="str">
        <f t="shared" si="86"/>
        <v>+0.01662</v>
      </c>
      <c r="F534" s="125">
        <v>1.6619999999999999E-2</v>
      </c>
      <c r="G534" s="80">
        <f t="shared" si="89"/>
        <v>4.2599999999999999E-3</v>
      </c>
      <c r="H534" s="68">
        <f t="shared" si="90"/>
        <v>0.2563176895306859</v>
      </c>
      <c r="I534">
        <f t="shared" si="87"/>
        <v>25.63176895306859</v>
      </c>
    </row>
    <row r="535" spans="1:9" x14ac:dyDescent="0.2">
      <c r="A535" t="s">
        <v>858</v>
      </c>
      <c r="B535" t="str">
        <f t="shared" si="85"/>
        <v>-0.02085</v>
      </c>
      <c r="C535" s="125">
        <v>-2.085E-2</v>
      </c>
      <c r="D535" t="str">
        <f t="shared" si="88"/>
        <v>-0.01655   -0.02085</v>
      </c>
      <c r="E535" t="str">
        <f t="shared" si="86"/>
        <v>-0.01655</v>
      </c>
      <c r="F535" s="125">
        <v>-1.6549999999999999E-2</v>
      </c>
      <c r="G535" s="80">
        <f t="shared" si="89"/>
        <v>4.3000000000000017E-3</v>
      </c>
      <c r="H535" s="68">
        <f t="shared" si="90"/>
        <v>0.25981873111782489</v>
      </c>
      <c r="I535">
        <f t="shared" si="87"/>
        <v>25.981873111782487</v>
      </c>
    </row>
    <row r="536" spans="1:9" x14ac:dyDescent="0.2">
      <c r="A536" t="s">
        <v>859</v>
      </c>
      <c r="B536" t="str">
        <f t="shared" si="85"/>
        <v>+0.05502</v>
      </c>
      <c r="C536" s="125">
        <v>5.5019999999999999E-2</v>
      </c>
      <c r="D536" t="str">
        <f t="shared" si="88"/>
        <v>+0.05509   +0.05502</v>
      </c>
      <c r="E536" t="str">
        <f t="shared" si="86"/>
        <v>+0.05509</v>
      </c>
      <c r="F536" s="125">
        <v>5.509E-2</v>
      </c>
      <c r="G536" s="80">
        <f t="shared" si="89"/>
        <v>7.0000000000000617E-5</v>
      </c>
      <c r="H536" s="68">
        <f t="shared" si="90"/>
        <v>1.2706480304955638E-3</v>
      </c>
      <c r="I536">
        <f t="shared" si="87"/>
        <v>0.12706480304955639</v>
      </c>
    </row>
    <row r="537" spans="1:9" x14ac:dyDescent="0.2">
      <c r="A537" t="s">
        <v>860</v>
      </c>
      <c r="B537" t="str">
        <f t="shared" si="85"/>
        <v>-0.05518</v>
      </c>
      <c r="C537" s="125">
        <v>-5.518E-2</v>
      </c>
      <c r="D537" t="str">
        <f t="shared" si="88"/>
        <v>-0.05458   -0.05518</v>
      </c>
      <c r="E537" t="str">
        <f t="shared" si="86"/>
        <v>-0.05458</v>
      </c>
      <c r="F537" s="125">
        <v>-5.4579999999999997E-2</v>
      </c>
      <c r="G537" s="80">
        <f t="shared" si="89"/>
        <v>6.0000000000000331E-4</v>
      </c>
      <c r="H537" s="68">
        <f t="shared" si="90"/>
        <v>1.0993037742762979E-2</v>
      </c>
      <c r="I537">
        <f t="shared" si="87"/>
        <v>1.0993037742762979</v>
      </c>
    </row>
    <row r="538" spans="1:9" x14ac:dyDescent="0.2">
      <c r="A538" t="s">
        <v>861</v>
      </c>
      <c r="B538" t="str">
        <f t="shared" si="85"/>
        <v>+2.29225</v>
      </c>
      <c r="C538" s="125">
        <v>2.2922500000000001</v>
      </c>
      <c r="D538" t="str">
        <f t="shared" si="88"/>
        <v>+2.32264   +2.29225</v>
      </c>
      <c r="E538" t="str">
        <f t="shared" si="86"/>
        <v>+2.32264</v>
      </c>
      <c r="F538" s="125">
        <v>2.3226399999999998</v>
      </c>
      <c r="G538" s="80">
        <f t="shared" si="89"/>
        <v>3.0389999999999695E-2</v>
      </c>
      <c r="H538" s="68">
        <f t="shared" si="90"/>
        <v>1.3084248958082053E-2</v>
      </c>
      <c r="I538">
        <f t="shared" si="87"/>
        <v>1.3084248958082052</v>
      </c>
    </row>
    <row r="539" spans="1:9" x14ac:dyDescent="0.2">
      <c r="A539" t="s">
        <v>862</v>
      </c>
      <c r="B539" t="str">
        <f t="shared" si="85"/>
        <v>+0.18436</v>
      </c>
      <c r="C539" s="125">
        <v>0.18436</v>
      </c>
      <c r="D539" t="str">
        <f t="shared" si="88"/>
        <v>+0.18316   +0.18436</v>
      </c>
      <c r="E539" t="str">
        <f t="shared" si="86"/>
        <v>+0.18316</v>
      </c>
      <c r="F539" s="125">
        <v>0.18315999999999999</v>
      </c>
      <c r="G539" s="80">
        <f t="shared" si="89"/>
        <v>1.2000000000000066E-3</v>
      </c>
      <c r="H539" s="68">
        <f t="shared" si="90"/>
        <v>6.5516488316226616E-3</v>
      </c>
      <c r="I539">
        <f t="shared" si="87"/>
        <v>0.65516488316226618</v>
      </c>
    </row>
    <row r="540" spans="1:9" x14ac:dyDescent="0.2">
      <c r="A540" t="s">
        <v>132</v>
      </c>
      <c r="B540" t="str">
        <f t="shared" si="85"/>
        <v>-0.95437</v>
      </c>
      <c r="C540" s="125">
        <v>-0.95437000000000005</v>
      </c>
      <c r="D540" t="str">
        <f t="shared" si="88"/>
        <v>-0.94406   -0.95437</v>
      </c>
      <c r="E540" t="str">
        <f t="shared" si="86"/>
        <v>-0.94406</v>
      </c>
      <c r="F540" s="125">
        <v>-0.94406000000000001</v>
      </c>
      <c r="G540" s="80">
        <f t="shared" si="89"/>
        <v>1.0310000000000041E-2</v>
      </c>
      <c r="H540" s="68">
        <f t="shared" si="90"/>
        <v>1.0920916043471857E-2</v>
      </c>
      <c r="I540">
        <f t="shared" si="87"/>
        <v>1.0920916043471858</v>
      </c>
    </row>
    <row r="541" spans="1:9" x14ac:dyDescent="0.2">
      <c r="A541" t="s">
        <v>864</v>
      </c>
      <c r="B541" t="str">
        <f t="shared" si="85"/>
        <v>-0.46792</v>
      </c>
      <c r="C541" s="125">
        <v>-0.46792</v>
      </c>
      <c r="D541" t="str">
        <f t="shared" si="88"/>
        <v>-0.47733   -0.46792</v>
      </c>
      <c r="E541" t="str">
        <f t="shared" si="86"/>
        <v>-0.47733</v>
      </c>
      <c r="F541" s="125">
        <v>-0.47732999999999998</v>
      </c>
      <c r="G541" s="80">
        <f t="shared" si="89"/>
        <v>9.4099999999999739E-3</v>
      </c>
      <c r="H541" s="68">
        <f t="shared" si="90"/>
        <v>1.9713824817212358E-2</v>
      </c>
      <c r="I541">
        <f t="shared" si="87"/>
        <v>1.9713824817212358</v>
      </c>
    </row>
    <row r="542" spans="1:9" x14ac:dyDescent="0.2">
      <c r="A542" t="s">
        <v>865</v>
      </c>
      <c r="B542" t="str">
        <f t="shared" si="85"/>
        <v>-0.07555</v>
      </c>
      <c r="C542" s="125">
        <v>-7.5550000000000006E-2</v>
      </c>
      <c r="D542" t="str">
        <f t="shared" si="88"/>
        <v>-0.07237   -0.07555</v>
      </c>
      <c r="E542" t="str">
        <f t="shared" si="86"/>
        <v>-0.07237</v>
      </c>
      <c r="F542" s="125">
        <v>-7.2370000000000004E-2</v>
      </c>
      <c r="G542" s="80">
        <f t="shared" si="89"/>
        <v>3.1800000000000023E-3</v>
      </c>
      <c r="H542" s="68">
        <f t="shared" si="90"/>
        <v>4.3940859472157E-2</v>
      </c>
      <c r="I542">
        <f t="shared" si="87"/>
        <v>4.3940859472157001</v>
      </c>
    </row>
    <row r="543" spans="1:9" x14ac:dyDescent="0.2">
      <c r="A543" t="s">
        <v>133</v>
      </c>
      <c r="B543" t="str">
        <f t="shared" si="85"/>
        <v>-0.10796</v>
      </c>
      <c r="C543" s="125">
        <v>-0.10796</v>
      </c>
      <c r="D543" t="str">
        <f t="shared" si="88"/>
        <v>-0.11019   -0.10796</v>
      </c>
      <c r="E543" t="str">
        <f t="shared" si="86"/>
        <v>-0.11019</v>
      </c>
      <c r="F543" s="125">
        <v>-0.11019</v>
      </c>
      <c r="G543" s="80">
        <f t="shared" si="89"/>
        <v>2.2299999999999959E-3</v>
      </c>
      <c r="H543" s="68">
        <f t="shared" si="90"/>
        <v>2.0237771122606371E-2</v>
      </c>
      <c r="I543">
        <f t="shared" si="87"/>
        <v>2.0237771122606372</v>
      </c>
    </row>
    <row r="544" spans="1:9" x14ac:dyDescent="0.2">
      <c r="A544" t="s">
        <v>867</v>
      </c>
      <c r="B544" t="str">
        <f t="shared" si="85"/>
        <v>+0.00058</v>
      </c>
      <c r="C544" s="125">
        <v>5.8E-4</v>
      </c>
      <c r="D544" t="str">
        <f t="shared" si="88"/>
        <v>-0.00018   +0.00058</v>
      </c>
      <c r="E544" t="str">
        <f t="shared" si="86"/>
        <v>-0.00018</v>
      </c>
      <c r="F544" s="125">
        <v>-1.8000000000000001E-4</v>
      </c>
      <c r="G544" s="80">
        <f t="shared" si="89"/>
        <v>7.6000000000000004E-4</v>
      </c>
      <c r="H544" s="68">
        <f t="shared" si="90"/>
        <v>4.2222222222222223</v>
      </c>
      <c r="I544">
        <f t="shared" si="87"/>
        <v>422.22222222222223</v>
      </c>
    </row>
    <row r="545" spans="1:9" x14ac:dyDescent="0.2">
      <c r="A545" t="s">
        <v>868</v>
      </c>
      <c r="B545" t="str">
        <f t="shared" si="85"/>
        <v>-0.00320</v>
      </c>
      <c r="C545" s="125">
        <v>-3.2000000000000002E-3</v>
      </c>
      <c r="D545" t="str">
        <f t="shared" si="88"/>
        <v>+0.00000   -0.00320</v>
      </c>
      <c r="E545" t="str">
        <f t="shared" si="86"/>
        <v>+0.00000</v>
      </c>
      <c r="F545" s="125">
        <v>0</v>
      </c>
      <c r="G545" s="80">
        <f t="shared" si="89"/>
        <v>3.2000000000000002E-3</v>
      </c>
      <c r="H545" s="68" t="e">
        <f t="shared" si="90"/>
        <v>#DIV/0!</v>
      </c>
      <c r="I545" t="e">
        <f t="shared" si="87"/>
        <v>#DIV/0!</v>
      </c>
    </row>
    <row r="546" spans="1:9" x14ac:dyDescent="0.2">
      <c r="A546" t="s">
        <v>134</v>
      </c>
      <c r="B546" t="str">
        <f t="shared" si="85"/>
        <v>-0.30776</v>
      </c>
      <c r="C546" s="125">
        <v>-0.30775999999999998</v>
      </c>
      <c r="D546" t="str">
        <f t="shared" si="88"/>
        <v>-0.29595   -0.30776</v>
      </c>
      <c r="E546" t="str">
        <f t="shared" si="86"/>
        <v>-0.29595</v>
      </c>
      <c r="F546" s="125">
        <v>-0.29594999999999999</v>
      </c>
      <c r="G546" s="80">
        <f t="shared" si="89"/>
        <v>1.1809999999999987E-2</v>
      </c>
      <c r="H546" s="68">
        <f t="shared" si="90"/>
        <v>3.9905389423889132E-2</v>
      </c>
      <c r="I546">
        <f t="shared" si="87"/>
        <v>3.990538942388913</v>
      </c>
    </row>
    <row r="547" spans="1:9" x14ac:dyDescent="0.2">
      <c r="A547" t="s">
        <v>135</v>
      </c>
      <c r="B547" t="str">
        <f t="shared" si="85"/>
        <v>-0.09115</v>
      </c>
      <c r="C547" s="125">
        <v>-9.1149999999999995E-2</v>
      </c>
      <c r="D547" t="str">
        <f t="shared" si="88"/>
        <v>-0.09091   -0.09115</v>
      </c>
      <c r="E547" t="str">
        <f t="shared" si="86"/>
        <v>-0.09091</v>
      </c>
      <c r="F547" s="125">
        <v>-9.0910000000000005E-2</v>
      </c>
      <c r="G547" s="80">
        <f t="shared" si="89"/>
        <v>2.3999999999999022E-4</v>
      </c>
      <c r="H547" s="68">
        <f t="shared" si="90"/>
        <v>2.6399736002638897E-3</v>
      </c>
      <c r="I547">
        <f t="shared" si="87"/>
        <v>0.26399736002638896</v>
      </c>
    </row>
    <row r="548" spans="1:9" x14ac:dyDescent="0.2">
      <c r="A548" t="s">
        <v>871</v>
      </c>
      <c r="B548" t="str">
        <f t="shared" si="85"/>
        <v>-0.03813</v>
      </c>
      <c r="C548" s="125">
        <v>-3.8129999999999997E-2</v>
      </c>
      <c r="D548" t="str">
        <f t="shared" si="88"/>
        <v>-0.03440   -0.03813</v>
      </c>
      <c r="E548" t="str">
        <f t="shared" si="86"/>
        <v>-0.03440</v>
      </c>
      <c r="F548" s="125">
        <v>-3.44E-2</v>
      </c>
      <c r="G548" s="80">
        <f t="shared" si="89"/>
        <v>3.7299999999999972E-3</v>
      </c>
      <c r="H548" s="68">
        <f t="shared" si="90"/>
        <v>0.10843023255813945</v>
      </c>
      <c r="I548">
        <f t="shared" si="87"/>
        <v>10.843023255813945</v>
      </c>
    </row>
    <row r="549" spans="1:9" x14ac:dyDescent="0.2">
      <c r="A549" t="s">
        <v>872</v>
      </c>
      <c r="B549" t="str">
        <f t="shared" si="85"/>
        <v>-0.05877</v>
      </c>
      <c r="C549" s="125">
        <v>-5.8770000000000003E-2</v>
      </c>
      <c r="D549" t="str">
        <f t="shared" si="88"/>
        <v>-0.06115   -0.05877</v>
      </c>
      <c r="E549" t="str">
        <f t="shared" si="86"/>
        <v>-0.06115</v>
      </c>
      <c r="F549" s="125">
        <v>-6.1150000000000003E-2</v>
      </c>
      <c r="G549" s="80">
        <f t="shared" si="89"/>
        <v>2.3800000000000002E-3</v>
      </c>
      <c r="H549" s="68">
        <f t="shared" si="90"/>
        <v>3.8920686835650045E-2</v>
      </c>
      <c r="I549">
        <f t="shared" si="87"/>
        <v>3.8920686835650047</v>
      </c>
    </row>
    <row r="550" spans="1:9" x14ac:dyDescent="0.2">
      <c r="A550" t="s">
        <v>136</v>
      </c>
      <c r="B550" t="str">
        <f t="shared" si="85"/>
        <v>-0.13632</v>
      </c>
      <c r="C550" s="125">
        <v>-0.13632</v>
      </c>
      <c r="D550" t="str">
        <f t="shared" si="88"/>
        <v>-0.13855   -0.13632</v>
      </c>
      <c r="E550" t="str">
        <f t="shared" si="86"/>
        <v>-0.13855</v>
      </c>
      <c r="F550" s="125">
        <v>-0.13855000000000001</v>
      </c>
      <c r="G550" s="80">
        <f t="shared" si="89"/>
        <v>2.2300000000000098E-3</v>
      </c>
      <c r="H550" s="68">
        <f t="shared" si="90"/>
        <v>1.6095272464814216E-2</v>
      </c>
      <c r="I550">
        <f t="shared" si="87"/>
        <v>1.6095272464814216</v>
      </c>
    </row>
    <row r="551" spans="1:9" x14ac:dyDescent="0.2">
      <c r="A551" t="s">
        <v>874</v>
      </c>
      <c r="B551" t="str">
        <f t="shared" si="85"/>
        <v>-0.13932</v>
      </c>
      <c r="C551" s="125">
        <v>-0.13932</v>
      </c>
      <c r="D551" t="str">
        <f t="shared" si="88"/>
        <v>-0.14685   -0.13932</v>
      </c>
      <c r="E551" t="str">
        <f t="shared" si="86"/>
        <v>-0.14685</v>
      </c>
      <c r="F551" s="125">
        <v>-0.14685000000000001</v>
      </c>
      <c r="G551" s="80">
        <f t="shared" si="89"/>
        <v>7.5300000000000089E-3</v>
      </c>
      <c r="H551" s="68">
        <f t="shared" si="90"/>
        <v>5.1276813074565941E-2</v>
      </c>
      <c r="I551">
        <f t="shared" si="87"/>
        <v>5.1276813074565943</v>
      </c>
    </row>
    <row r="552" spans="1:9" x14ac:dyDescent="0.2">
      <c r="A552" t="s">
        <v>137</v>
      </c>
      <c r="B552" t="str">
        <f t="shared" si="85"/>
        <v>+1.05498</v>
      </c>
      <c r="C552" s="125">
        <v>1.05498</v>
      </c>
      <c r="D552" t="str">
        <f t="shared" si="88"/>
        <v>+1.06000   +1.05498</v>
      </c>
      <c r="E552" t="str">
        <f t="shared" si="86"/>
        <v>+1.06000</v>
      </c>
      <c r="F552" s="125">
        <v>1.06</v>
      </c>
      <c r="G552" s="80">
        <f t="shared" si="89"/>
        <v>5.0200000000000244E-3</v>
      </c>
      <c r="H552" s="68">
        <f t="shared" si="90"/>
        <v>4.7358490566037966E-3</v>
      </c>
      <c r="I552">
        <f t="shared" si="87"/>
        <v>0.47358490566037964</v>
      </c>
    </row>
    <row r="553" spans="1:9" x14ac:dyDescent="0.2">
      <c r="A553" t="s">
        <v>876</v>
      </c>
      <c r="B553" t="str">
        <f t="shared" si="85"/>
        <v>+1.04304</v>
      </c>
      <c r="C553" s="125">
        <v>1.04304</v>
      </c>
      <c r="D553" t="str">
        <f t="shared" si="88"/>
        <v>+1.04500   +1.04304</v>
      </c>
      <c r="E553" t="str">
        <f t="shared" si="86"/>
        <v>+1.04500</v>
      </c>
      <c r="F553" s="125">
        <v>1.0449999999999999</v>
      </c>
      <c r="G553" s="80">
        <f t="shared" si="89"/>
        <v>1.9599999999999618E-3</v>
      </c>
      <c r="H553" s="68">
        <f t="shared" si="90"/>
        <v>1.8755980861243655E-3</v>
      </c>
      <c r="I553">
        <f t="shared" si="87"/>
        <v>0.18755980861243654</v>
      </c>
    </row>
    <row r="554" spans="1:9" x14ac:dyDescent="0.2">
      <c r="A554" t="s">
        <v>877</v>
      </c>
      <c r="B554" t="str">
        <f t="shared" si="85"/>
        <v>+1.00401</v>
      </c>
      <c r="C554" s="125">
        <v>1.0040100000000001</v>
      </c>
      <c r="D554" t="str">
        <f t="shared" si="88"/>
        <v>+1.01000   +1.00401</v>
      </c>
      <c r="E554" t="str">
        <f t="shared" si="86"/>
        <v>+1.01000</v>
      </c>
      <c r="F554" s="125">
        <v>1.01</v>
      </c>
      <c r="G554" s="80">
        <f t="shared" si="89"/>
        <v>5.9899999999999398E-3</v>
      </c>
      <c r="H554" s="68">
        <f t="shared" si="90"/>
        <v>5.9306930693068709E-3</v>
      </c>
      <c r="I554">
        <f t="shared" si="87"/>
        <v>0.59306930693068705</v>
      </c>
    </row>
    <row r="555" spans="1:9" x14ac:dyDescent="0.2">
      <c r="A555" t="s">
        <v>878</v>
      </c>
      <c r="B555" t="str">
        <f t="shared" si="85"/>
        <v>+1.01263</v>
      </c>
      <c r="C555" s="125">
        <v>1.0126299999999999</v>
      </c>
      <c r="D555" t="str">
        <f t="shared" si="88"/>
        <v>+1.01800   +1.01263</v>
      </c>
      <c r="E555" t="str">
        <f t="shared" si="86"/>
        <v>+1.01800</v>
      </c>
      <c r="F555" s="125">
        <v>1.018</v>
      </c>
      <c r="G555" s="80">
        <f t="shared" si="89"/>
        <v>5.3700000000000969E-3</v>
      </c>
      <c r="H555" s="68">
        <f t="shared" si="90"/>
        <v>5.2750491159136515E-3</v>
      </c>
      <c r="I555">
        <f t="shared" si="87"/>
        <v>0.52750491159136514</v>
      </c>
    </row>
    <row r="556" spans="1:9" x14ac:dyDescent="0.2">
      <c r="A556" t="s">
        <v>879</v>
      </c>
      <c r="B556" t="str">
        <f t="shared" si="85"/>
        <v>+1.02751</v>
      </c>
      <c r="C556" s="125">
        <v>1.0275099999999999</v>
      </c>
      <c r="D556" t="str">
        <f t="shared" si="88"/>
        <v>+1.02000   +1.02751</v>
      </c>
      <c r="E556" t="str">
        <f t="shared" si="86"/>
        <v>+1.02000</v>
      </c>
      <c r="F556" s="125">
        <v>1.02</v>
      </c>
      <c r="G556" s="80">
        <f t="shared" si="89"/>
        <v>7.5099999999999056E-3</v>
      </c>
      <c r="H556" s="68">
        <f t="shared" si="90"/>
        <v>7.3627450980391232E-3</v>
      </c>
      <c r="I556">
        <f t="shared" si="87"/>
        <v>0.73627450980391229</v>
      </c>
    </row>
    <row r="557" spans="1:9" x14ac:dyDescent="0.2">
      <c r="A557" t="s">
        <v>880</v>
      </c>
      <c r="B557" t="str">
        <f t="shared" si="85"/>
        <v>+1.07030</v>
      </c>
      <c r="C557" s="125">
        <v>1.0703</v>
      </c>
      <c r="D557" t="str">
        <f t="shared" si="88"/>
        <v>+1.07000   +1.07030</v>
      </c>
      <c r="E557" t="str">
        <f t="shared" si="86"/>
        <v>+1.07000</v>
      </c>
      <c r="F557" s="125">
        <v>1.07</v>
      </c>
      <c r="G557" s="80">
        <f t="shared" si="89"/>
        <v>2.9999999999996696E-4</v>
      </c>
      <c r="H557" s="68">
        <f t="shared" si="90"/>
        <v>2.8037383177567004E-4</v>
      </c>
      <c r="I557">
        <f t="shared" si="87"/>
        <v>2.8037383177567002E-2</v>
      </c>
    </row>
    <row r="558" spans="1:9" x14ac:dyDescent="0.2">
      <c r="A558" t="s">
        <v>881</v>
      </c>
      <c r="B558" t="str">
        <f t="shared" si="85"/>
        <v>+1.05554</v>
      </c>
      <c r="C558" s="125">
        <v>1.0555399999999999</v>
      </c>
      <c r="D558" t="str">
        <f t="shared" si="88"/>
        <v>+1.06200   +1.05554</v>
      </c>
      <c r="E558" t="str">
        <f t="shared" si="86"/>
        <v>+1.06200</v>
      </c>
      <c r="F558" s="125">
        <v>1.0620000000000001</v>
      </c>
      <c r="G558" s="80">
        <f t="shared" si="89"/>
        <v>6.4600000000001323E-3</v>
      </c>
      <c r="H558" s="68">
        <f t="shared" si="90"/>
        <v>6.0828625235406142E-3</v>
      </c>
      <c r="I558">
        <f t="shared" si="87"/>
        <v>0.60828625235406142</v>
      </c>
    </row>
    <row r="559" spans="1:9" x14ac:dyDescent="0.2">
      <c r="A559" t="s">
        <v>882</v>
      </c>
      <c r="B559" t="str">
        <f t="shared" si="85"/>
        <v>+1.08978</v>
      </c>
      <c r="C559" s="125">
        <v>1.08978</v>
      </c>
      <c r="D559" t="str">
        <f t="shared" si="88"/>
        <v>+1.09000   +1.08978</v>
      </c>
      <c r="E559" t="str">
        <f t="shared" si="86"/>
        <v>+1.09000</v>
      </c>
      <c r="F559" s="125">
        <v>1.0900000000000001</v>
      </c>
      <c r="G559" s="80">
        <f t="shared" si="89"/>
        <v>2.20000000000109E-4</v>
      </c>
      <c r="H559" s="68">
        <f t="shared" si="90"/>
        <v>2.018348623854211E-4</v>
      </c>
      <c r="I559">
        <f t="shared" si="87"/>
        <v>2.018348623854211E-2</v>
      </c>
    </row>
    <row r="560" spans="1:9" x14ac:dyDescent="0.2">
      <c r="A560" t="s">
        <v>883</v>
      </c>
      <c r="B560" t="str">
        <f t="shared" si="85"/>
        <v>+1.05004</v>
      </c>
      <c r="C560" s="125">
        <v>1.0500400000000001</v>
      </c>
      <c r="D560" t="str">
        <f t="shared" si="88"/>
        <v>+1.05600   +1.05004</v>
      </c>
      <c r="E560" t="str">
        <f t="shared" si="86"/>
        <v>+1.05600</v>
      </c>
      <c r="F560" s="125">
        <v>1.056</v>
      </c>
      <c r="G560" s="80">
        <f t="shared" si="89"/>
        <v>5.9599999999999653E-3</v>
      </c>
      <c r="H560" s="68">
        <f t="shared" si="90"/>
        <v>5.6439393939393609E-3</v>
      </c>
      <c r="I560">
        <f t="shared" si="87"/>
        <v>0.56439393939393612</v>
      </c>
    </row>
    <row r="561" spans="1:9" x14ac:dyDescent="0.2">
      <c r="A561" t="s">
        <v>884</v>
      </c>
      <c r="B561" t="str">
        <f t="shared" si="85"/>
        <v>+1.04391</v>
      </c>
      <c r="C561" s="125">
        <v>1.0439099999999999</v>
      </c>
      <c r="D561" t="str">
        <f t="shared" si="88"/>
        <v>+1.05100   +1.04391</v>
      </c>
      <c r="E561" t="str">
        <f t="shared" si="86"/>
        <v>+1.05100</v>
      </c>
      <c r="F561" s="125">
        <v>1.0509999999999999</v>
      </c>
      <c r="G561" s="80">
        <f t="shared" si="89"/>
        <v>7.0900000000000407E-3</v>
      </c>
      <c r="H561" s="68">
        <f t="shared" si="90"/>
        <v>6.7459562321598868E-3</v>
      </c>
      <c r="I561">
        <f t="shared" si="87"/>
        <v>0.67459562321598865</v>
      </c>
    </row>
    <row r="562" spans="1:9" x14ac:dyDescent="0.2">
      <c r="A562" t="s">
        <v>885</v>
      </c>
      <c r="B562" t="str">
        <f t="shared" ref="B562:B619" si="91">RIGHT(A562,8)</f>
        <v>+1.05562</v>
      </c>
      <c r="C562" s="125">
        <v>1.05562</v>
      </c>
      <c r="D562" t="str">
        <f t="shared" si="88"/>
        <v>+1.05700   +1.05562</v>
      </c>
      <c r="E562" t="str">
        <f t="shared" ref="E562:E619" si="92">LEFT(D562,8)</f>
        <v>+1.05700</v>
      </c>
      <c r="F562" s="125">
        <v>1.0569999999999999</v>
      </c>
      <c r="G562" s="80">
        <f t="shared" si="89"/>
        <v>1.3799999999999368E-3</v>
      </c>
      <c r="H562" s="68">
        <f t="shared" si="90"/>
        <v>1.3055818353831003E-3</v>
      </c>
      <c r="I562">
        <f t="shared" ref="I562:I619" si="93">H562*100</f>
        <v>0.13055818353831003</v>
      </c>
    </row>
    <row r="563" spans="1:9" x14ac:dyDescent="0.2">
      <c r="A563" t="s">
        <v>886</v>
      </c>
      <c r="B563" t="str">
        <f t="shared" si="91"/>
        <v>+1.06003</v>
      </c>
      <c r="C563" s="125">
        <v>1.06003</v>
      </c>
      <c r="D563" t="str">
        <f t="shared" ref="D563:D619" si="94">RIGHT(A563,19)</f>
        <v>+1.05500   +1.06003</v>
      </c>
      <c r="E563" t="str">
        <f t="shared" si="92"/>
        <v>+1.05500</v>
      </c>
      <c r="F563" s="125">
        <v>1.0549999999999999</v>
      </c>
      <c r="G563" s="80">
        <f t="shared" ref="G563:G619" si="95">ABS(F563-C563)</f>
        <v>5.03000000000009E-3</v>
      </c>
      <c r="H563" s="68">
        <f t="shared" ref="H563:H619" si="96">ABS(G563)/ABS(F563)</f>
        <v>4.7677725118484265E-3</v>
      </c>
      <c r="I563">
        <f t="shared" si="93"/>
        <v>0.47677725118484265</v>
      </c>
    </row>
    <row r="564" spans="1:9" x14ac:dyDescent="0.2">
      <c r="A564" t="s">
        <v>887</v>
      </c>
      <c r="B564" t="str">
        <f t="shared" si="91"/>
        <v>+1.05068</v>
      </c>
      <c r="C564" s="125">
        <v>1.0506800000000001</v>
      </c>
      <c r="D564" t="str">
        <f t="shared" si="94"/>
        <v>+1.05000   +1.05068</v>
      </c>
      <c r="E564" t="str">
        <f t="shared" si="92"/>
        <v>+1.05000</v>
      </c>
      <c r="F564" s="125">
        <v>1.05</v>
      </c>
      <c r="G564" s="80">
        <f t="shared" si="95"/>
        <v>6.8000000000001393E-4</v>
      </c>
      <c r="H564" s="68">
        <f t="shared" si="96"/>
        <v>6.4761904761906082E-4</v>
      </c>
      <c r="I564">
        <f t="shared" si="93"/>
        <v>6.4761904761906075E-2</v>
      </c>
    </row>
    <row r="565" spans="1:9" x14ac:dyDescent="0.2">
      <c r="A565" t="s">
        <v>888</v>
      </c>
      <c r="B565" t="str">
        <f t="shared" si="91"/>
        <v>+1.03940</v>
      </c>
      <c r="C565" s="125">
        <v>1.0394000000000001</v>
      </c>
      <c r="D565" t="str">
        <f t="shared" si="94"/>
        <v>+1.03600   +1.03940</v>
      </c>
      <c r="E565" t="str">
        <f t="shared" si="92"/>
        <v>+1.03600</v>
      </c>
      <c r="F565" s="125">
        <v>1.036</v>
      </c>
      <c r="G565" s="80">
        <f t="shared" si="95"/>
        <v>3.4000000000000696E-3</v>
      </c>
      <c r="H565" s="68">
        <f t="shared" si="96"/>
        <v>3.2818532818533488E-3</v>
      </c>
      <c r="I565">
        <f t="shared" si="93"/>
        <v>0.32818532818533486</v>
      </c>
    </row>
    <row r="566" spans="1:9" x14ac:dyDescent="0.2">
      <c r="A566" t="s">
        <v>138</v>
      </c>
      <c r="B566" t="str">
        <f t="shared" si="91"/>
        <v>-0.20101</v>
      </c>
      <c r="C566" s="125">
        <v>-0.20100999999999999</v>
      </c>
      <c r="D566" t="str">
        <f t="shared" si="94"/>
        <v>-0.20386   -0.20101</v>
      </c>
      <c r="E566" t="str">
        <f t="shared" si="92"/>
        <v>-0.20386</v>
      </c>
      <c r="F566" s="125">
        <v>-0.20386000000000001</v>
      </c>
      <c r="G566" s="80">
        <f t="shared" si="95"/>
        <v>2.8500000000000192E-3</v>
      </c>
      <c r="H566" s="68">
        <f t="shared" si="96"/>
        <v>1.3980182478171387E-2</v>
      </c>
      <c r="I566">
        <f t="shared" si="93"/>
        <v>1.3980182478171388</v>
      </c>
    </row>
    <row r="567" spans="1:9" x14ac:dyDescent="0.2">
      <c r="A567" t="s">
        <v>890</v>
      </c>
      <c r="B567" t="str">
        <f t="shared" si="91"/>
        <v>+0.27303</v>
      </c>
      <c r="C567" s="125">
        <v>0.27302999999999999</v>
      </c>
      <c r="D567" t="str">
        <f t="shared" si="94"/>
        <v>+0.27645   +0.27303</v>
      </c>
      <c r="E567" t="str">
        <f t="shared" si="92"/>
        <v>+0.27645</v>
      </c>
      <c r="F567" s="125">
        <v>0.27644999999999997</v>
      </c>
      <c r="G567" s="80">
        <f t="shared" si="95"/>
        <v>3.4199999999999786E-3</v>
      </c>
      <c r="H567" s="68">
        <f t="shared" si="96"/>
        <v>1.237113402061848E-2</v>
      </c>
      <c r="I567">
        <f t="shared" si="93"/>
        <v>1.2371134020618479</v>
      </c>
    </row>
    <row r="568" spans="1:9" x14ac:dyDescent="0.2">
      <c r="A568" t="s">
        <v>139</v>
      </c>
      <c r="B568" t="str">
        <f t="shared" si="91"/>
        <v>+0.03775</v>
      </c>
      <c r="C568" s="125">
        <v>3.7749999999999999E-2</v>
      </c>
      <c r="D568" t="str">
        <f t="shared" si="94"/>
        <v>+0.03634   +0.03775</v>
      </c>
      <c r="E568" t="str">
        <f t="shared" si="92"/>
        <v>+0.03634</v>
      </c>
      <c r="F568" s="125">
        <v>3.6339999999999997E-2</v>
      </c>
      <c r="G568" s="80">
        <f t="shared" si="95"/>
        <v>1.4100000000000015E-3</v>
      </c>
      <c r="H568" s="68">
        <f t="shared" si="96"/>
        <v>3.8800220143093055E-2</v>
      </c>
      <c r="I568">
        <f t="shared" si="93"/>
        <v>3.8800220143093056</v>
      </c>
    </row>
    <row r="569" spans="1:9" x14ac:dyDescent="0.2">
      <c r="A569" t="s">
        <v>892</v>
      </c>
      <c r="B569" t="str">
        <f t="shared" si="91"/>
        <v>+0.02061</v>
      </c>
      <c r="C569" s="125">
        <v>2.061E-2</v>
      </c>
      <c r="D569" t="str">
        <f t="shared" si="94"/>
        <v>+0.02427   +0.02061</v>
      </c>
      <c r="E569" t="str">
        <f t="shared" si="92"/>
        <v>+0.02427</v>
      </c>
      <c r="F569" s="125">
        <v>2.427E-2</v>
      </c>
      <c r="G569" s="80">
        <f t="shared" si="95"/>
        <v>3.6600000000000001E-3</v>
      </c>
      <c r="H569" s="68">
        <f t="shared" si="96"/>
        <v>0.15080346106304079</v>
      </c>
      <c r="I569">
        <f t="shared" si="93"/>
        <v>15.080346106304079</v>
      </c>
    </row>
    <row r="570" spans="1:9" x14ac:dyDescent="0.2">
      <c r="A570" t="s">
        <v>140</v>
      </c>
      <c r="B570" t="str">
        <f t="shared" si="91"/>
        <v>+0.03546</v>
      </c>
      <c r="C570" s="125">
        <v>3.5459999999999998E-2</v>
      </c>
      <c r="D570" t="str">
        <f t="shared" si="94"/>
        <v>+0.03554   +0.03546</v>
      </c>
      <c r="E570" t="str">
        <f t="shared" si="92"/>
        <v>+0.03554</v>
      </c>
      <c r="F570" s="125">
        <v>3.5540000000000002E-2</v>
      </c>
      <c r="G570" s="80">
        <f t="shared" si="95"/>
        <v>8.0000000000003679E-5</v>
      </c>
      <c r="H570" s="68">
        <f t="shared" si="96"/>
        <v>2.2509848058526638E-3</v>
      </c>
      <c r="I570">
        <f t="shared" si="93"/>
        <v>0.22509848058526638</v>
      </c>
    </row>
    <row r="571" spans="1:9" x14ac:dyDescent="0.2">
      <c r="A571" t="s">
        <v>894</v>
      </c>
      <c r="B571" t="str">
        <f t="shared" si="91"/>
        <v>+0.01609</v>
      </c>
      <c r="C571" s="125">
        <v>1.609E-2</v>
      </c>
      <c r="D571" t="str">
        <f t="shared" si="94"/>
        <v>+0.01627   +0.01609</v>
      </c>
      <c r="E571" t="str">
        <f t="shared" si="92"/>
        <v>+0.01627</v>
      </c>
      <c r="F571" s="125">
        <v>1.627E-2</v>
      </c>
      <c r="G571" s="80">
        <f t="shared" si="95"/>
        <v>1.799999999999996E-4</v>
      </c>
      <c r="H571" s="68">
        <f t="shared" si="96"/>
        <v>1.1063306699446811E-2</v>
      </c>
      <c r="I571">
        <f t="shared" si="93"/>
        <v>1.1063306699446811</v>
      </c>
    </row>
    <row r="572" spans="1:9" x14ac:dyDescent="0.2">
      <c r="A572" t="s">
        <v>895</v>
      </c>
      <c r="B572" t="str">
        <f t="shared" si="91"/>
        <v>-0.01730</v>
      </c>
      <c r="C572" s="125">
        <v>-1.7299999999999999E-2</v>
      </c>
      <c r="D572" t="str">
        <f t="shared" si="94"/>
        <v>-0.01730   -0.01730</v>
      </c>
      <c r="E572" t="str">
        <f t="shared" si="92"/>
        <v>-0.01730</v>
      </c>
      <c r="F572" s="125">
        <v>-1.7299999999999999E-2</v>
      </c>
      <c r="G572" s="80">
        <f t="shared" si="95"/>
        <v>0</v>
      </c>
      <c r="H572" s="68">
        <f t="shared" si="96"/>
        <v>0</v>
      </c>
      <c r="I572">
        <f t="shared" si="93"/>
        <v>0</v>
      </c>
    </row>
    <row r="573" spans="1:9" x14ac:dyDescent="0.2">
      <c r="A573" t="s">
        <v>896</v>
      </c>
      <c r="B573" t="str">
        <f t="shared" si="91"/>
        <v>+0.03074</v>
      </c>
      <c r="C573" s="125">
        <v>3.074E-2</v>
      </c>
      <c r="D573" t="str">
        <f t="shared" si="94"/>
        <v>+0.03191   +0.03074</v>
      </c>
      <c r="E573" t="str">
        <f t="shared" si="92"/>
        <v>+0.03191</v>
      </c>
      <c r="F573" s="125">
        <v>3.1910000000000001E-2</v>
      </c>
      <c r="G573" s="80">
        <f t="shared" si="95"/>
        <v>1.1700000000000009E-3</v>
      </c>
      <c r="H573" s="68">
        <f t="shared" si="96"/>
        <v>3.6665622062049541E-2</v>
      </c>
      <c r="I573">
        <f t="shared" si="93"/>
        <v>3.6665622062049543</v>
      </c>
    </row>
    <row r="574" spans="1:9" x14ac:dyDescent="0.2">
      <c r="A574" t="s">
        <v>897</v>
      </c>
      <c r="B574" t="str">
        <f t="shared" si="91"/>
        <v>+0.01291</v>
      </c>
      <c r="C574" s="125">
        <v>1.291E-2</v>
      </c>
      <c r="D574" t="str">
        <f t="shared" si="94"/>
        <v>+0.00905   +0.01291</v>
      </c>
      <c r="E574" t="str">
        <f t="shared" si="92"/>
        <v>+0.00905</v>
      </c>
      <c r="F574" s="125">
        <v>9.0500000000000008E-3</v>
      </c>
      <c r="G574" s="80">
        <f t="shared" si="95"/>
        <v>3.8599999999999988E-3</v>
      </c>
      <c r="H574" s="68">
        <f t="shared" si="96"/>
        <v>0.42651933701657441</v>
      </c>
      <c r="I574">
        <f t="shared" si="93"/>
        <v>42.651933701657441</v>
      </c>
    </row>
    <row r="575" spans="1:9" x14ac:dyDescent="0.2">
      <c r="A575" t="s">
        <v>141</v>
      </c>
      <c r="B575" t="str">
        <f t="shared" si="91"/>
        <v>-0.02521</v>
      </c>
      <c r="C575" s="125">
        <v>-2.521E-2</v>
      </c>
      <c r="D575" t="str">
        <f t="shared" si="94"/>
        <v>-0.01848   -0.02521</v>
      </c>
      <c r="E575" t="str">
        <f t="shared" si="92"/>
        <v>-0.01848</v>
      </c>
      <c r="F575" s="125">
        <v>-1.848E-2</v>
      </c>
      <c r="G575" s="80">
        <f t="shared" si="95"/>
        <v>6.7299999999999999E-3</v>
      </c>
      <c r="H575" s="68">
        <f t="shared" si="96"/>
        <v>0.36417748917748916</v>
      </c>
      <c r="I575">
        <f t="shared" si="93"/>
        <v>36.417748917748916</v>
      </c>
    </row>
    <row r="576" spans="1:9" x14ac:dyDescent="0.2">
      <c r="A576" t="s">
        <v>899</v>
      </c>
      <c r="B576" t="str">
        <f t="shared" si="91"/>
        <v>+0.04499</v>
      </c>
      <c r="C576" s="125">
        <v>4.4990000000000002E-2</v>
      </c>
      <c r="D576" t="str">
        <f t="shared" si="94"/>
        <v>+0.04338   +0.04499</v>
      </c>
      <c r="E576" t="str">
        <f t="shared" si="92"/>
        <v>+0.04338</v>
      </c>
      <c r="F576" s="125">
        <v>4.3380000000000002E-2</v>
      </c>
      <c r="G576" s="80">
        <f t="shared" si="95"/>
        <v>1.6100000000000003E-3</v>
      </c>
      <c r="H576" s="68">
        <f t="shared" si="96"/>
        <v>3.7113877362840025E-2</v>
      </c>
      <c r="I576">
        <f t="shared" si="93"/>
        <v>3.7113877362840024</v>
      </c>
    </row>
    <row r="577" spans="1:9" x14ac:dyDescent="0.2">
      <c r="A577" t="s">
        <v>900</v>
      </c>
      <c r="B577" t="str">
        <f t="shared" si="91"/>
        <v>-0.04354</v>
      </c>
      <c r="C577" s="125">
        <v>-4.3540000000000002E-2</v>
      </c>
      <c r="D577" t="str">
        <f t="shared" si="94"/>
        <v>-0.04692   -0.04354</v>
      </c>
      <c r="E577" t="str">
        <f t="shared" si="92"/>
        <v>-0.04692</v>
      </c>
      <c r="F577" s="125">
        <v>-4.6920000000000003E-2</v>
      </c>
      <c r="G577" s="80">
        <f t="shared" si="95"/>
        <v>3.3800000000000011E-3</v>
      </c>
      <c r="H577" s="68">
        <f t="shared" si="96"/>
        <v>7.2037510656436501E-2</v>
      </c>
      <c r="I577">
        <f t="shared" si="93"/>
        <v>7.2037510656436501</v>
      </c>
    </row>
    <row r="578" spans="1:9" x14ac:dyDescent="0.2">
      <c r="A578" t="s">
        <v>901</v>
      </c>
      <c r="B578" t="str">
        <f t="shared" si="91"/>
        <v>+0.15835</v>
      </c>
      <c r="C578" s="125">
        <v>0.15834999999999999</v>
      </c>
      <c r="D578" t="str">
        <f t="shared" si="94"/>
        <v>+0.15506   +0.15835</v>
      </c>
      <c r="E578" t="str">
        <f t="shared" si="92"/>
        <v>+0.15506</v>
      </c>
      <c r="F578" s="125">
        <v>0.15506</v>
      </c>
      <c r="G578" s="80">
        <f t="shared" si="95"/>
        <v>3.2899999999999874E-3</v>
      </c>
      <c r="H578" s="68">
        <f t="shared" si="96"/>
        <v>2.1217593189732924E-2</v>
      </c>
      <c r="I578">
        <f t="shared" si="93"/>
        <v>2.1217593189732922</v>
      </c>
    </row>
    <row r="579" spans="1:9" x14ac:dyDescent="0.2">
      <c r="A579" t="s">
        <v>902</v>
      </c>
      <c r="B579" t="str">
        <f t="shared" si="91"/>
        <v>-0.13625</v>
      </c>
      <c r="C579" s="125">
        <v>-0.13625000000000001</v>
      </c>
      <c r="D579" t="str">
        <f t="shared" si="94"/>
        <v>-0.13879   -0.13625</v>
      </c>
      <c r="E579" t="str">
        <f t="shared" si="92"/>
        <v>-0.13879</v>
      </c>
      <c r="F579" s="125">
        <v>-0.13879</v>
      </c>
      <c r="G579" s="80">
        <f t="shared" si="95"/>
        <v>2.5399999999999867E-3</v>
      </c>
      <c r="H579" s="68">
        <f t="shared" si="96"/>
        <v>1.8301030333597427E-2</v>
      </c>
      <c r="I579">
        <f t="shared" si="93"/>
        <v>1.8301030333597428</v>
      </c>
    </row>
    <row r="580" spans="1:9" x14ac:dyDescent="0.2">
      <c r="A580" t="s">
        <v>142</v>
      </c>
      <c r="B580" t="str">
        <f t="shared" si="91"/>
        <v>-0.09737</v>
      </c>
      <c r="C580" s="125">
        <v>-9.7369999999999998E-2</v>
      </c>
      <c r="D580" t="str">
        <f t="shared" si="94"/>
        <v>-0.09754   -0.09737</v>
      </c>
      <c r="E580" t="str">
        <f t="shared" si="92"/>
        <v>-0.09754</v>
      </c>
      <c r="F580" s="125">
        <v>-9.7540000000000002E-2</v>
      </c>
      <c r="G580" s="80">
        <f t="shared" si="95"/>
        <v>1.7000000000000348E-4</v>
      </c>
      <c r="H580" s="68">
        <f t="shared" si="96"/>
        <v>1.7428747180644195E-3</v>
      </c>
      <c r="I580">
        <f t="shared" si="93"/>
        <v>0.17428747180644194</v>
      </c>
    </row>
    <row r="581" spans="1:9" x14ac:dyDescent="0.2">
      <c r="A581" t="s">
        <v>904</v>
      </c>
      <c r="B581" t="str">
        <f t="shared" si="91"/>
        <v>+0.11751</v>
      </c>
      <c r="C581" s="125">
        <v>0.11751</v>
      </c>
      <c r="D581" t="str">
        <f t="shared" si="94"/>
        <v>+0.11464   +0.11751</v>
      </c>
      <c r="E581" t="str">
        <f t="shared" si="92"/>
        <v>+0.11464</v>
      </c>
      <c r="F581" s="125">
        <v>0.11464000000000001</v>
      </c>
      <c r="G581" s="80">
        <f t="shared" si="95"/>
        <v>2.8699999999999976E-3</v>
      </c>
      <c r="H581" s="68">
        <f t="shared" si="96"/>
        <v>2.5034891835310515E-2</v>
      </c>
      <c r="I581">
        <f t="shared" si="93"/>
        <v>2.5034891835310513</v>
      </c>
    </row>
    <row r="582" spans="1:9" x14ac:dyDescent="0.2">
      <c r="A582" t="s">
        <v>143</v>
      </c>
      <c r="B582" t="str">
        <f t="shared" si="91"/>
        <v>-0.00177</v>
      </c>
      <c r="C582" s="125">
        <v>-1.7700000000000001E-3</v>
      </c>
      <c r="D582" t="str">
        <f t="shared" si="94"/>
        <v>-0.00375   -0.00177</v>
      </c>
      <c r="E582" t="str">
        <f t="shared" si="92"/>
        <v>-0.00375</v>
      </c>
      <c r="F582" s="125">
        <v>-3.7499999999999999E-3</v>
      </c>
      <c r="G582" s="80">
        <f t="shared" si="95"/>
        <v>1.98E-3</v>
      </c>
      <c r="H582" s="68">
        <f t="shared" si="96"/>
        <v>0.52800000000000002</v>
      </c>
      <c r="I582">
        <f t="shared" si="93"/>
        <v>52.800000000000004</v>
      </c>
    </row>
    <row r="583" spans="1:9" x14ac:dyDescent="0.2">
      <c r="A583" t="s">
        <v>906</v>
      </c>
      <c r="B583" t="str">
        <f t="shared" si="91"/>
        <v>+0.01591</v>
      </c>
      <c r="C583" s="125">
        <v>1.5910000000000001E-2</v>
      </c>
      <c r="D583" t="str">
        <f t="shared" si="94"/>
        <v>+0.01682   +0.01591</v>
      </c>
      <c r="E583" t="str">
        <f t="shared" si="92"/>
        <v>+0.01682</v>
      </c>
      <c r="F583" s="125">
        <v>1.6820000000000002E-2</v>
      </c>
      <c r="G583" s="80">
        <f t="shared" si="95"/>
        <v>9.1000000000000109E-4</v>
      </c>
      <c r="H583" s="68">
        <f t="shared" si="96"/>
        <v>5.4102259215220036E-2</v>
      </c>
      <c r="I583">
        <f t="shared" si="93"/>
        <v>5.4102259215220032</v>
      </c>
    </row>
    <row r="584" spans="1:9" x14ac:dyDescent="0.2">
      <c r="A584" t="s">
        <v>907</v>
      </c>
      <c r="B584" t="str">
        <f t="shared" si="91"/>
        <v>+0.12543</v>
      </c>
      <c r="C584" s="125">
        <v>0.12543000000000001</v>
      </c>
      <c r="D584" t="str">
        <f t="shared" si="94"/>
        <v>+0.12705   +0.12543</v>
      </c>
      <c r="E584" t="str">
        <f t="shared" si="92"/>
        <v>+0.12705</v>
      </c>
      <c r="F584" s="125">
        <v>0.12705</v>
      </c>
      <c r="G584" s="80">
        <f t="shared" si="95"/>
        <v>1.6199999999999826E-3</v>
      </c>
      <c r="H584" s="68">
        <f t="shared" si="96"/>
        <v>1.2750885478158069E-2</v>
      </c>
      <c r="I584">
        <f t="shared" si="93"/>
        <v>1.2750885478158069</v>
      </c>
    </row>
    <row r="585" spans="1:9" x14ac:dyDescent="0.2">
      <c r="A585" t="s">
        <v>908</v>
      </c>
      <c r="B585" t="str">
        <f t="shared" si="91"/>
        <v>-0.08387</v>
      </c>
      <c r="C585" s="125">
        <v>-8.387E-2</v>
      </c>
      <c r="D585" t="str">
        <f t="shared" si="94"/>
        <v>-0.08268   -0.08387</v>
      </c>
      <c r="E585" t="str">
        <f t="shared" si="92"/>
        <v>-0.08268</v>
      </c>
      <c r="F585" s="125">
        <v>-8.2680000000000003E-2</v>
      </c>
      <c r="G585" s="80">
        <f t="shared" si="95"/>
        <v>1.1899999999999966E-3</v>
      </c>
      <c r="H585" s="68">
        <f t="shared" si="96"/>
        <v>1.4392839864537937E-2</v>
      </c>
      <c r="I585">
        <f t="shared" si="93"/>
        <v>1.4392839864537936</v>
      </c>
    </row>
    <row r="586" spans="1:9" x14ac:dyDescent="0.2">
      <c r="A586" t="s">
        <v>144</v>
      </c>
      <c r="B586" t="str">
        <f t="shared" si="91"/>
        <v>+0.02972</v>
      </c>
      <c r="C586" s="125">
        <v>2.972E-2</v>
      </c>
      <c r="D586" t="str">
        <f t="shared" si="94"/>
        <v>+0.03518   +0.02972</v>
      </c>
      <c r="E586" t="str">
        <f t="shared" si="92"/>
        <v>+0.03518</v>
      </c>
      <c r="F586" s="125">
        <v>3.5180000000000003E-2</v>
      </c>
      <c r="G586" s="80">
        <f t="shared" si="95"/>
        <v>5.460000000000003E-3</v>
      </c>
      <c r="H586" s="68">
        <f t="shared" si="96"/>
        <v>0.15520181921546342</v>
      </c>
      <c r="I586">
        <f t="shared" si="93"/>
        <v>15.520181921546342</v>
      </c>
    </row>
    <row r="587" spans="1:9" x14ac:dyDescent="0.2">
      <c r="A587" t="s">
        <v>910</v>
      </c>
      <c r="B587" t="str">
        <f t="shared" si="91"/>
        <v>-0.03490</v>
      </c>
      <c r="C587" s="125">
        <v>-3.49E-2</v>
      </c>
      <c r="D587" t="str">
        <f t="shared" si="94"/>
        <v>-0.03403   -0.03490</v>
      </c>
      <c r="E587" t="str">
        <f t="shared" si="92"/>
        <v>-0.03403</v>
      </c>
      <c r="F587" s="125">
        <v>-3.4029999999999998E-2</v>
      </c>
      <c r="G587" s="80">
        <f t="shared" si="95"/>
        <v>8.7000000000000272E-4</v>
      </c>
      <c r="H587" s="68">
        <f t="shared" si="96"/>
        <v>2.5565677343520506E-2</v>
      </c>
      <c r="I587">
        <f t="shared" si="93"/>
        <v>2.5565677343520505</v>
      </c>
    </row>
    <row r="588" spans="1:9" x14ac:dyDescent="0.2">
      <c r="A588" t="s">
        <v>145</v>
      </c>
      <c r="B588" t="str">
        <f t="shared" si="91"/>
        <v>+0.02595</v>
      </c>
      <c r="C588" s="125">
        <v>2.5950000000000001E-2</v>
      </c>
      <c r="D588" t="str">
        <f t="shared" si="94"/>
        <v>+0.02552   +0.02595</v>
      </c>
      <c r="E588" t="str">
        <f t="shared" si="92"/>
        <v>+0.02552</v>
      </c>
      <c r="F588" s="125">
        <v>2.5520000000000001E-2</v>
      </c>
      <c r="G588" s="80">
        <f t="shared" si="95"/>
        <v>4.2999999999999983E-4</v>
      </c>
      <c r="H588" s="68">
        <f t="shared" si="96"/>
        <v>1.6849529780564258E-2</v>
      </c>
      <c r="I588">
        <f t="shared" si="93"/>
        <v>1.6849529780564259</v>
      </c>
    </row>
    <row r="589" spans="1:9" x14ac:dyDescent="0.2">
      <c r="A589" t="s">
        <v>912</v>
      </c>
      <c r="B589" t="str">
        <f t="shared" si="91"/>
        <v>-0.02286</v>
      </c>
      <c r="C589" s="125">
        <v>-2.2859999999999998E-2</v>
      </c>
      <c r="D589" t="str">
        <f t="shared" si="94"/>
        <v>-0.02400   -0.02286</v>
      </c>
      <c r="E589" t="str">
        <f t="shared" si="92"/>
        <v>-0.02400</v>
      </c>
      <c r="F589" s="125">
        <v>-2.4E-2</v>
      </c>
      <c r="G589" s="80">
        <f t="shared" si="95"/>
        <v>1.1400000000000021E-3</v>
      </c>
      <c r="H589" s="68">
        <f t="shared" si="96"/>
        <v>4.7500000000000091E-2</v>
      </c>
      <c r="I589">
        <f t="shared" si="93"/>
        <v>4.7500000000000089</v>
      </c>
    </row>
    <row r="590" spans="1:9" x14ac:dyDescent="0.2">
      <c r="A590" t="s">
        <v>195</v>
      </c>
      <c r="B590" t="str">
        <f t="shared" si="91"/>
        <v>+0.08012</v>
      </c>
      <c r="C590" s="125">
        <v>8.0119999999999997E-2</v>
      </c>
      <c r="D590" t="str">
        <f t="shared" si="94"/>
        <v>+0.07440   +0.08012</v>
      </c>
      <c r="E590" t="str">
        <f t="shared" si="92"/>
        <v>+0.07440</v>
      </c>
      <c r="F590" s="125">
        <v>7.4399999999999994E-2</v>
      </c>
      <c r="G590" s="80">
        <f t="shared" si="95"/>
        <v>5.7200000000000029E-3</v>
      </c>
      <c r="H590" s="68">
        <f t="shared" si="96"/>
        <v>7.6881720430107575E-2</v>
      </c>
      <c r="I590">
        <f t="shared" si="93"/>
        <v>7.6881720430107574</v>
      </c>
    </row>
    <row r="591" spans="1:9" x14ac:dyDescent="0.2">
      <c r="A591" t="s">
        <v>914</v>
      </c>
      <c r="B591" t="str">
        <f t="shared" si="91"/>
        <v>-0.07150</v>
      </c>
      <c r="C591" s="125">
        <v>-7.1499999999999994E-2</v>
      </c>
      <c r="D591" t="str">
        <f t="shared" si="94"/>
        <v>-0.07012   -0.07150</v>
      </c>
      <c r="E591" t="str">
        <f t="shared" si="92"/>
        <v>-0.07012</v>
      </c>
      <c r="F591" s="125">
        <v>-7.0120000000000002E-2</v>
      </c>
      <c r="G591" s="80">
        <f t="shared" si="95"/>
        <v>1.3799999999999923E-3</v>
      </c>
      <c r="H591" s="68">
        <f t="shared" si="96"/>
        <v>1.9680547632629667E-2</v>
      </c>
      <c r="I591">
        <f t="shared" si="93"/>
        <v>1.9680547632629668</v>
      </c>
    </row>
    <row r="592" spans="1:9" x14ac:dyDescent="0.2">
      <c r="A592" t="s">
        <v>196</v>
      </c>
      <c r="B592" t="str">
        <f t="shared" si="91"/>
        <v>-0.16595</v>
      </c>
      <c r="C592" s="125">
        <v>-0.16594999999999999</v>
      </c>
      <c r="D592" t="str">
        <f t="shared" si="94"/>
        <v>-0.16881   -0.16595</v>
      </c>
      <c r="E592" t="str">
        <f t="shared" si="92"/>
        <v>-0.16881</v>
      </c>
      <c r="F592" s="125">
        <v>-0.16880999999999999</v>
      </c>
      <c r="G592" s="80">
        <f t="shared" si="95"/>
        <v>2.8600000000000014E-3</v>
      </c>
      <c r="H592" s="68">
        <f t="shared" si="96"/>
        <v>1.6942124281736873E-2</v>
      </c>
      <c r="I592">
        <f t="shared" si="93"/>
        <v>1.6942124281736872</v>
      </c>
    </row>
    <row r="593" spans="1:9" x14ac:dyDescent="0.2">
      <c r="A593" t="s">
        <v>197</v>
      </c>
      <c r="B593" t="str">
        <f t="shared" si="91"/>
        <v>+0.17695</v>
      </c>
      <c r="C593" s="125">
        <v>0.17695</v>
      </c>
      <c r="D593" t="str">
        <f t="shared" si="94"/>
        <v>+0.17326   +0.17695</v>
      </c>
      <c r="E593" t="str">
        <f t="shared" si="92"/>
        <v>+0.17326</v>
      </c>
      <c r="F593" s="125">
        <v>0.17326</v>
      </c>
      <c r="G593" s="80">
        <f t="shared" si="95"/>
        <v>3.6899999999999988E-3</v>
      </c>
      <c r="H593" s="68">
        <f t="shared" si="96"/>
        <v>2.1297472007387734E-2</v>
      </c>
      <c r="I593">
        <f t="shared" si="93"/>
        <v>2.1297472007387732</v>
      </c>
    </row>
    <row r="594" spans="1:9" x14ac:dyDescent="0.2">
      <c r="A594" t="s">
        <v>917</v>
      </c>
      <c r="B594" t="str">
        <f t="shared" si="91"/>
        <v>+0.06545</v>
      </c>
      <c r="C594" s="125">
        <v>6.5449999999999994E-2</v>
      </c>
      <c r="D594" t="str">
        <f t="shared" si="94"/>
        <v>+0.06180   +0.06545</v>
      </c>
      <c r="E594" t="str">
        <f t="shared" si="92"/>
        <v>+0.06180</v>
      </c>
      <c r="F594" s="125">
        <v>6.1800000000000001E-2</v>
      </c>
      <c r="G594" s="80">
        <f t="shared" si="95"/>
        <v>3.6499999999999935E-3</v>
      </c>
      <c r="H594" s="68">
        <f t="shared" si="96"/>
        <v>5.9061488673139054E-2</v>
      </c>
      <c r="I594">
        <f t="shared" si="93"/>
        <v>5.9061488673139051</v>
      </c>
    </row>
    <row r="595" spans="1:9" x14ac:dyDescent="0.2">
      <c r="A595" t="s">
        <v>918</v>
      </c>
      <c r="B595" t="str">
        <f t="shared" si="91"/>
        <v>-0.05751</v>
      </c>
      <c r="C595" s="125">
        <v>-5.7509999999999999E-2</v>
      </c>
      <c r="D595" t="str">
        <f t="shared" si="94"/>
        <v>-0.05372   -0.05751</v>
      </c>
      <c r="E595" t="str">
        <f t="shared" si="92"/>
        <v>-0.05372</v>
      </c>
      <c r="F595" s="125">
        <v>-5.3719999999999997E-2</v>
      </c>
      <c r="G595" s="80">
        <f t="shared" si="95"/>
        <v>3.7900000000000017E-3</v>
      </c>
      <c r="H595" s="68">
        <f t="shared" si="96"/>
        <v>7.0551005212211498E-2</v>
      </c>
      <c r="I595">
        <f t="shared" si="93"/>
        <v>7.0551005212211502</v>
      </c>
    </row>
    <row r="596" spans="1:9" x14ac:dyDescent="0.2">
      <c r="A596" t="s">
        <v>198</v>
      </c>
      <c r="B596" t="str">
        <f t="shared" si="91"/>
        <v>+0.04348</v>
      </c>
      <c r="C596" s="125">
        <v>4.3479999999999998E-2</v>
      </c>
      <c r="D596" t="str">
        <f t="shared" si="94"/>
        <v>+0.04268   +0.04348</v>
      </c>
      <c r="E596" t="str">
        <f t="shared" si="92"/>
        <v>+0.04268</v>
      </c>
      <c r="F596" s="125">
        <v>4.2680000000000003E-2</v>
      </c>
      <c r="G596" s="80">
        <f t="shared" si="95"/>
        <v>7.9999999999999516E-4</v>
      </c>
      <c r="H596" s="68">
        <f t="shared" si="96"/>
        <v>1.8744142455482546E-2</v>
      </c>
      <c r="I596">
        <f t="shared" si="93"/>
        <v>1.8744142455482546</v>
      </c>
    </row>
    <row r="597" spans="1:9" x14ac:dyDescent="0.2">
      <c r="A597" t="s">
        <v>920</v>
      </c>
      <c r="B597" t="str">
        <f t="shared" si="91"/>
        <v>-0.04144</v>
      </c>
      <c r="C597" s="125">
        <v>-4.1439999999999998E-2</v>
      </c>
      <c r="D597" t="str">
        <f t="shared" si="94"/>
        <v>-0.04233   -0.04144</v>
      </c>
      <c r="E597" t="str">
        <f t="shared" si="92"/>
        <v>-0.04233</v>
      </c>
      <c r="F597" s="125">
        <v>-4.233E-2</v>
      </c>
      <c r="G597" s="80">
        <f t="shared" si="95"/>
        <v>8.900000000000019E-4</v>
      </c>
      <c r="H597" s="68">
        <f t="shared" si="96"/>
        <v>2.1025277580911928E-2</v>
      </c>
      <c r="I597">
        <f t="shared" si="93"/>
        <v>2.1025277580911927</v>
      </c>
    </row>
    <row r="598" spans="1:9" x14ac:dyDescent="0.2">
      <c r="A598" t="s">
        <v>199</v>
      </c>
      <c r="B598" t="str">
        <f t="shared" si="91"/>
        <v>+0.03121</v>
      </c>
      <c r="C598" s="125">
        <v>3.1210000000000002E-2</v>
      </c>
      <c r="D598" t="str">
        <f t="shared" si="94"/>
        <v>+0.03494   +0.03121</v>
      </c>
      <c r="E598" t="str">
        <f t="shared" si="92"/>
        <v>+0.03494</v>
      </c>
      <c r="F598" s="125">
        <v>3.4939999999999999E-2</v>
      </c>
      <c r="G598" s="80">
        <f t="shared" si="95"/>
        <v>3.7299999999999972E-3</v>
      </c>
      <c r="H598" s="68">
        <f t="shared" si="96"/>
        <v>0.10675443617630216</v>
      </c>
      <c r="I598">
        <f t="shared" si="93"/>
        <v>10.675443617630217</v>
      </c>
    </row>
    <row r="599" spans="1:9" x14ac:dyDescent="0.2">
      <c r="A599" t="s">
        <v>922</v>
      </c>
      <c r="B599" t="str">
        <f t="shared" si="91"/>
        <v>-0.03526</v>
      </c>
      <c r="C599" s="125">
        <v>-3.526E-2</v>
      </c>
      <c r="D599" t="str">
        <f t="shared" si="94"/>
        <v>-0.03253   -0.03526</v>
      </c>
      <c r="E599" t="str">
        <f t="shared" si="92"/>
        <v>-0.03253</v>
      </c>
      <c r="F599" s="125">
        <v>-3.2530000000000003E-2</v>
      </c>
      <c r="G599" s="80">
        <f t="shared" si="95"/>
        <v>2.7299999999999963E-3</v>
      </c>
      <c r="H599" s="68">
        <f t="shared" si="96"/>
        <v>8.3922533046418571E-2</v>
      </c>
      <c r="I599">
        <f t="shared" si="93"/>
        <v>8.3922533046418568</v>
      </c>
    </row>
    <row r="600" spans="1:9" x14ac:dyDescent="0.2">
      <c r="A600" t="s">
        <v>923</v>
      </c>
      <c r="B600" t="str">
        <f t="shared" si="91"/>
        <v>-0.01252</v>
      </c>
      <c r="C600" s="125">
        <v>-1.252E-2</v>
      </c>
      <c r="D600" t="str">
        <f t="shared" si="94"/>
        <v>-0.01639   -0.01252</v>
      </c>
      <c r="E600" t="str">
        <f t="shared" si="92"/>
        <v>-0.01639</v>
      </c>
      <c r="F600" s="125">
        <v>-1.6389999999999998E-2</v>
      </c>
      <c r="G600" s="80">
        <f t="shared" si="95"/>
        <v>3.8699999999999984E-3</v>
      </c>
      <c r="H600" s="68">
        <f t="shared" si="96"/>
        <v>0.23611958511287362</v>
      </c>
      <c r="I600">
        <f t="shared" si="93"/>
        <v>23.611958511287362</v>
      </c>
    </row>
    <row r="601" spans="1:9" x14ac:dyDescent="0.2">
      <c r="A601" t="s">
        <v>924</v>
      </c>
      <c r="B601" t="str">
        <f t="shared" si="91"/>
        <v>+0.01622</v>
      </c>
      <c r="C601" s="125">
        <v>1.6219999999999998E-2</v>
      </c>
      <c r="D601" t="str">
        <f t="shared" si="94"/>
        <v>+0.01669   +0.01622</v>
      </c>
      <c r="E601" t="str">
        <f t="shared" si="92"/>
        <v>+0.01669</v>
      </c>
      <c r="F601" s="125">
        <v>1.669E-2</v>
      </c>
      <c r="G601" s="80">
        <f t="shared" si="95"/>
        <v>4.7000000000000167E-4</v>
      </c>
      <c r="H601" s="68">
        <f t="shared" si="96"/>
        <v>2.8160575194727481E-2</v>
      </c>
      <c r="I601">
        <f t="shared" si="93"/>
        <v>2.8160575194727482</v>
      </c>
    </row>
    <row r="602" spans="1:9" x14ac:dyDescent="0.2">
      <c r="A602" t="s">
        <v>200</v>
      </c>
      <c r="B602" t="str">
        <f t="shared" si="91"/>
        <v>+0.00940</v>
      </c>
      <c r="C602" s="125">
        <v>9.4000000000000004E-3</v>
      </c>
      <c r="D602" t="str">
        <f t="shared" si="94"/>
        <v>+0.00803   +0.00940</v>
      </c>
      <c r="E602" t="str">
        <f t="shared" si="92"/>
        <v>+0.00803</v>
      </c>
      <c r="F602" s="125">
        <v>8.0300000000000007E-3</v>
      </c>
      <c r="G602" s="80">
        <f t="shared" si="95"/>
        <v>1.3699999999999997E-3</v>
      </c>
      <c r="H602" s="68">
        <f t="shared" si="96"/>
        <v>0.17061021170610208</v>
      </c>
      <c r="I602">
        <f t="shared" si="93"/>
        <v>17.061021170610207</v>
      </c>
    </row>
    <row r="603" spans="1:9" x14ac:dyDescent="0.2">
      <c r="A603" t="s">
        <v>926</v>
      </c>
      <c r="B603" t="str">
        <f t="shared" si="91"/>
        <v>-0.00766</v>
      </c>
      <c r="C603" s="125">
        <v>-7.6600000000000001E-3</v>
      </c>
      <c r="D603" t="str">
        <f t="shared" si="94"/>
        <v>-0.00797   -0.00766</v>
      </c>
      <c r="E603" t="str">
        <f t="shared" si="92"/>
        <v>-0.00797</v>
      </c>
      <c r="F603" s="125">
        <v>-7.9699999999999997E-3</v>
      </c>
      <c r="G603" s="80">
        <f t="shared" si="95"/>
        <v>3.0999999999999951E-4</v>
      </c>
      <c r="H603" s="68">
        <f t="shared" si="96"/>
        <v>3.8895859473023778E-2</v>
      </c>
      <c r="I603">
        <f t="shared" si="93"/>
        <v>3.8895859473023777</v>
      </c>
    </row>
    <row r="604" spans="1:9" x14ac:dyDescent="0.2">
      <c r="A604" t="s">
        <v>927</v>
      </c>
      <c r="B604" t="str">
        <f t="shared" si="91"/>
        <v>+0.01327</v>
      </c>
      <c r="C604" s="125">
        <v>1.3270000000000001E-2</v>
      </c>
      <c r="D604" t="str">
        <f t="shared" si="94"/>
        <v>+0.01554   +0.01327</v>
      </c>
      <c r="E604" t="str">
        <f t="shared" si="92"/>
        <v>+0.01554</v>
      </c>
      <c r="F604" s="125">
        <v>1.554E-2</v>
      </c>
      <c r="G604" s="80">
        <f t="shared" si="95"/>
        <v>2.2699999999999994E-3</v>
      </c>
      <c r="H604" s="68">
        <f t="shared" si="96"/>
        <v>0.14607464607464604</v>
      </c>
      <c r="I604">
        <f t="shared" si="93"/>
        <v>14.607464607464603</v>
      </c>
    </row>
    <row r="605" spans="1:9" x14ac:dyDescent="0.2">
      <c r="A605" t="s">
        <v>928</v>
      </c>
      <c r="B605" t="str">
        <f t="shared" si="91"/>
        <v>-0.01650</v>
      </c>
      <c r="C605" s="125">
        <v>-1.6500000000000001E-2</v>
      </c>
      <c r="D605" t="str">
        <f t="shared" si="94"/>
        <v>-0.01451   -0.01650</v>
      </c>
      <c r="E605" t="str">
        <f t="shared" si="92"/>
        <v>-0.01451</v>
      </c>
      <c r="F605" s="125">
        <v>-1.451E-2</v>
      </c>
      <c r="G605" s="80">
        <f t="shared" si="95"/>
        <v>1.9900000000000004E-3</v>
      </c>
      <c r="H605" s="68">
        <f t="shared" si="96"/>
        <v>0.13714679531357687</v>
      </c>
      <c r="I605">
        <f t="shared" si="93"/>
        <v>13.714679531357687</v>
      </c>
    </row>
    <row r="606" spans="1:9" x14ac:dyDescent="0.2">
      <c r="A606" t="s">
        <v>929</v>
      </c>
      <c r="B606" t="str">
        <f t="shared" si="91"/>
        <v>-0.16549</v>
      </c>
      <c r="C606" s="125">
        <v>-0.16549</v>
      </c>
      <c r="D606" t="str">
        <f t="shared" si="94"/>
        <v>-0.16752   -0.16549</v>
      </c>
      <c r="E606" t="str">
        <f t="shared" si="92"/>
        <v>-0.16752</v>
      </c>
      <c r="F606" s="125">
        <v>-0.16752</v>
      </c>
      <c r="G606" s="80">
        <f t="shared" si="95"/>
        <v>2.030000000000004E-3</v>
      </c>
      <c r="H606" s="68">
        <f t="shared" si="96"/>
        <v>1.2117956064947493E-2</v>
      </c>
      <c r="I606">
        <f t="shared" si="93"/>
        <v>1.2117956064947493</v>
      </c>
    </row>
    <row r="607" spans="1:9" x14ac:dyDescent="0.2">
      <c r="A607" t="s">
        <v>930</v>
      </c>
      <c r="B607" t="str">
        <f t="shared" si="91"/>
        <v>+0.29852</v>
      </c>
      <c r="C607" s="125">
        <v>0.29852000000000001</v>
      </c>
      <c r="D607" t="str">
        <f t="shared" si="94"/>
        <v>+0.30373   +0.29852</v>
      </c>
      <c r="E607" t="str">
        <f t="shared" si="92"/>
        <v>+0.30373</v>
      </c>
      <c r="F607" s="125">
        <v>0.30373</v>
      </c>
      <c r="G607" s="80">
        <f t="shared" si="95"/>
        <v>5.2099999999999924E-3</v>
      </c>
      <c r="H607" s="68">
        <f t="shared" si="96"/>
        <v>1.7153392815987861E-2</v>
      </c>
      <c r="I607">
        <f t="shared" si="93"/>
        <v>1.715339281598786</v>
      </c>
    </row>
    <row r="608" spans="1:9" x14ac:dyDescent="0.2">
      <c r="A608" t="s">
        <v>201</v>
      </c>
      <c r="B608" t="str">
        <f t="shared" si="91"/>
        <v>+0.06267</v>
      </c>
      <c r="C608" s="125">
        <v>6.2670000000000003E-2</v>
      </c>
      <c r="D608" t="str">
        <f t="shared" si="94"/>
        <v>+0.05965   +0.06267</v>
      </c>
      <c r="E608" t="str">
        <f t="shared" si="92"/>
        <v>+0.05965</v>
      </c>
      <c r="F608" s="125">
        <v>5.9650000000000002E-2</v>
      </c>
      <c r="G608" s="80">
        <f t="shared" si="95"/>
        <v>3.0200000000000018E-3</v>
      </c>
      <c r="H608" s="68">
        <f t="shared" si="96"/>
        <v>5.062866722548201E-2</v>
      </c>
      <c r="I608">
        <f t="shared" si="93"/>
        <v>5.0628667225482014</v>
      </c>
    </row>
    <row r="609" spans="1:9" x14ac:dyDescent="0.2">
      <c r="A609" t="s">
        <v>932</v>
      </c>
      <c r="B609" t="str">
        <f t="shared" si="91"/>
        <v>+0.04088</v>
      </c>
      <c r="C609" s="125">
        <v>4.088E-2</v>
      </c>
      <c r="D609" t="str">
        <f t="shared" si="94"/>
        <v>+0.03876   +0.04088</v>
      </c>
      <c r="E609" t="str">
        <f t="shared" si="92"/>
        <v>+0.03876</v>
      </c>
      <c r="F609" s="125">
        <v>3.8760000000000003E-2</v>
      </c>
      <c r="G609" s="80">
        <f t="shared" si="95"/>
        <v>2.1199999999999969E-3</v>
      </c>
      <c r="H609" s="68">
        <f t="shared" si="96"/>
        <v>5.4695562435500431E-2</v>
      </c>
      <c r="I609">
        <f t="shared" si="93"/>
        <v>5.4695562435500431</v>
      </c>
    </row>
    <row r="610" spans="1:9" x14ac:dyDescent="0.2">
      <c r="A610" t="s">
        <v>933</v>
      </c>
      <c r="B610" t="str">
        <f t="shared" si="91"/>
        <v>-0.00883</v>
      </c>
      <c r="C610" s="125">
        <v>-8.8299999999999993E-3</v>
      </c>
      <c r="D610" t="str">
        <f t="shared" si="94"/>
        <v>-0.00595   -0.00883</v>
      </c>
      <c r="E610" t="str">
        <f t="shared" si="92"/>
        <v>-0.00595</v>
      </c>
      <c r="F610" s="125">
        <v>-5.9500000000000004E-3</v>
      </c>
      <c r="G610" s="80">
        <f t="shared" si="95"/>
        <v>2.8799999999999989E-3</v>
      </c>
      <c r="H610" s="68">
        <f t="shared" si="96"/>
        <v>0.48403361344537793</v>
      </c>
      <c r="I610">
        <f t="shared" si="93"/>
        <v>48.403361344537792</v>
      </c>
    </row>
    <row r="611" spans="1:9" x14ac:dyDescent="0.2">
      <c r="A611" t="s">
        <v>202</v>
      </c>
      <c r="B611" t="str">
        <f t="shared" si="91"/>
        <v>+0.05142</v>
      </c>
      <c r="C611" s="125">
        <v>5.142E-2</v>
      </c>
      <c r="D611" t="str">
        <f t="shared" si="94"/>
        <v>+0.05243   +0.05142</v>
      </c>
      <c r="E611" t="str">
        <f t="shared" si="92"/>
        <v>+0.05243</v>
      </c>
      <c r="F611" s="125">
        <v>5.2429999999999997E-2</v>
      </c>
      <c r="G611" s="80">
        <f t="shared" si="95"/>
        <v>1.009999999999997E-3</v>
      </c>
      <c r="H611" s="68">
        <f t="shared" si="96"/>
        <v>1.926378027846647E-2</v>
      </c>
      <c r="I611">
        <f t="shared" si="93"/>
        <v>1.9263780278466469</v>
      </c>
    </row>
    <row r="612" spans="1:9" x14ac:dyDescent="0.2">
      <c r="A612" t="s">
        <v>935</v>
      </c>
      <c r="B612" t="str">
        <f t="shared" si="91"/>
        <v>+0.00345</v>
      </c>
      <c r="C612" s="125">
        <v>3.4499999999999999E-3</v>
      </c>
      <c r="D612" t="str">
        <f t="shared" si="94"/>
        <v>+0.00763   +0.00345</v>
      </c>
      <c r="E612" t="str">
        <f t="shared" si="92"/>
        <v>+0.00763</v>
      </c>
      <c r="F612" s="125">
        <v>7.6299999999999996E-3</v>
      </c>
      <c r="G612" s="80">
        <f t="shared" si="95"/>
        <v>4.1799999999999997E-3</v>
      </c>
      <c r="H612" s="68">
        <f t="shared" si="96"/>
        <v>0.54783748361730011</v>
      </c>
      <c r="I612">
        <f t="shared" si="93"/>
        <v>54.783748361730012</v>
      </c>
    </row>
    <row r="613" spans="1:9" x14ac:dyDescent="0.2">
      <c r="A613" t="s">
        <v>936</v>
      </c>
      <c r="B613" t="str">
        <f t="shared" si="91"/>
        <v>+0.16308</v>
      </c>
      <c r="C613" s="125">
        <v>0.16308</v>
      </c>
      <c r="D613" t="str">
        <f t="shared" si="94"/>
        <v>+0.17326   +0.16308</v>
      </c>
      <c r="E613" t="str">
        <f t="shared" si="92"/>
        <v>+0.17326</v>
      </c>
      <c r="F613" s="125">
        <v>0.17326</v>
      </c>
      <c r="G613" s="80">
        <f t="shared" si="95"/>
        <v>1.0179999999999995E-2</v>
      </c>
      <c r="H613" s="68">
        <f t="shared" si="96"/>
        <v>5.8755627380814933E-2</v>
      </c>
      <c r="I613">
        <f t="shared" si="93"/>
        <v>5.8755627380814932</v>
      </c>
    </row>
    <row r="614" spans="1:9" x14ac:dyDescent="0.2">
      <c r="A614" t="s">
        <v>203</v>
      </c>
      <c r="B614" t="str">
        <f t="shared" si="91"/>
        <v>+0.04228</v>
      </c>
      <c r="C614" s="125">
        <v>4.2279999999999998E-2</v>
      </c>
      <c r="D614" t="str">
        <f t="shared" si="94"/>
        <v>+0.03860   +0.04228</v>
      </c>
      <c r="E614" t="str">
        <f t="shared" si="92"/>
        <v>+0.03860</v>
      </c>
      <c r="F614" s="125">
        <v>3.8600000000000002E-2</v>
      </c>
      <c r="G614" s="80">
        <f t="shared" si="95"/>
        <v>3.6799999999999958E-3</v>
      </c>
      <c r="H614" s="68">
        <f t="shared" si="96"/>
        <v>9.5336787564766726E-2</v>
      </c>
      <c r="I614">
        <f t="shared" si="93"/>
        <v>9.5336787564766734</v>
      </c>
    </row>
    <row r="615" spans="1:9" x14ac:dyDescent="0.2">
      <c r="A615" t="s">
        <v>204</v>
      </c>
      <c r="B615" t="str">
        <f t="shared" si="91"/>
        <v>-0.06072</v>
      </c>
      <c r="C615" s="125">
        <v>-6.0720000000000003E-2</v>
      </c>
      <c r="D615" t="str">
        <f t="shared" si="94"/>
        <v>-0.05872   -0.06072</v>
      </c>
      <c r="E615" t="str">
        <f t="shared" si="92"/>
        <v>-0.05872</v>
      </c>
      <c r="F615" s="125">
        <v>-5.8720000000000001E-2</v>
      </c>
      <c r="G615" s="80">
        <f t="shared" si="95"/>
        <v>2.0000000000000018E-3</v>
      </c>
      <c r="H615" s="68">
        <f t="shared" si="96"/>
        <v>3.4059945504087225E-2</v>
      </c>
      <c r="I615">
        <f t="shared" si="93"/>
        <v>3.4059945504087223</v>
      </c>
    </row>
    <row r="616" spans="1:9" x14ac:dyDescent="0.2">
      <c r="A616" t="s">
        <v>939</v>
      </c>
      <c r="B616" t="str">
        <f t="shared" si="91"/>
        <v>-0.01617</v>
      </c>
      <c r="C616" s="125">
        <v>-1.617E-2</v>
      </c>
      <c r="D616" t="str">
        <f t="shared" si="94"/>
        <v>-0.01734   -0.01617</v>
      </c>
      <c r="E616" t="str">
        <f t="shared" si="92"/>
        <v>-0.01734</v>
      </c>
      <c r="F616" s="125">
        <v>-1.7340000000000001E-2</v>
      </c>
      <c r="G616" s="80">
        <f t="shared" si="95"/>
        <v>1.1700000000000009E-3</v>
      </c>
      <c r="H616" s="68">
        <f t="shared" si="96"/>
        <v>6.7474048442906623E-2</v>
      </c>
      <c r="I616">
        <f t="shared" si="93"/>
        <v>6.7474048442906627</v>
      </c>
    </row>
    <row r="617" spans="1:9" x14ac:dyDescent="0.2">
      <c r="A617" t="s">
        <v>940</v>
      </c>
      <c r="B617" t="str">
        <f t="shared" si="91"/>
        <v>-0.01513</v>
      </c>
      <c r="C617" s="125">
        <v>-1.5129999999999999E-2</v>
      </c>
      <c r="D617" t="str">
        <f t="shared" si="94"/>
        <v>-0.01597   -0.01513</v>
      </c>
      <c r="E617" t="str">
        <f t="shared" si="92"/>
        <v>-0.01597</v>
      </c>
      <c r="F617" s="125">
        <v>-1.5970000000000002E-2</v>
      </c>
      <c r="G617" s="80">
        <f t="shared" si="95"/>
        <v>8.400000000000022E-4</v>
      </c>
      <c r="H617" s="68">
        <f t="shared" si="96"/>
        <v>5.2598622417032066E-2</v>
      </c>
      <c r="I617">
        <f t="shared" si="93"/>
        <v>5.2598622417032068</v>
      </c>
    </row>
    <row r="618" spans="1:9" x14ac:dyDescent="0.2">
      <c r="A618" t="s">
        <v>205</v>
      </c>
      <c r="B618" t="str">
        <f t="shared" si="91"/>
        <v>-0.06246</v>
      </c>
      <c r="C618" s="125">
        <v>-6.2460000000000002E-2</v>
      </c>
      <c r="D618" t="str">
        <f t="shared" si="94"/>
        <v>-0.06255   -0.06246</v>
      </c>
      <c r="E618" t="str">
        <f t="shared" si="92"/>
        <v>-0.06255</v>
      </c>
      <c r="F618" s="125">
        <v>-6.2549999999999994E-2</v>
      </c>
      <c r="G618" s="80">
        <f t="shared" si="95"/>
        <v>8.9999999999992863E-5</v>
      </c>
      <c r="H618" s="68">
        <f t="shared" si="96"/>
        <v>1.4388489208631953E-3</v>
      </c>
      <c r="I618">
        <f t="shared" si="93"/>
        <v>0.14388489208631952</v>
      </c>
    </row>
    <row r="619" spans="1:9" x14ac:dyDescent="0.2">
      <c r="A619" t="s">
        <v>942</v>
      </c>
      <c r="B619" t="str">
        <f t="shared" si="91"/>
        <v>-0.05083</v>
      </c>
      <c r="C619" s="125">
        <v>-5.083E-2</v>
      </c>
      <c r="D619" t="str">
        <f t="shared" si="94"/>
        <v>-0.04703   -0.05083</v>
      </c>
      <c r="E619" t="str">
        <f t="shared" si="92"/>
        <v>-0.04703</v>
      </c>
      <c r="F619" s="125">
        <v>-4.7030000000000002E-2</v>
      </c>
      <c r="G619" s="80">
        <f t="shared" si="95"/>
        <v>3.7999999999999978E-3</v>
      </c>
      <c r="H619" s="68">
        <f t="shared" si="96"/>
        <v>8.0799489687433501E-2</v>
      </c>
      <c r="I619">
        <f t="shared" si="93"/>
        <v>8.0799489687433503</v>
      </c>
    </row>
  </sheetData>
  <mergeCells count="7">
    <mergeCell ref="B1:C1"/>
    <mergeCell ref="D1:F1"/>
    <mergeCell ref="L1:M1"/>
    <mergeCell ref="W1:X1"/>
    <mergeCell ref="O1:P1"/>
    <mergeCell ref="Q1:R1"/>
    <mergeCell ref="U1:V1"/>
  </mergeCells>
  <phoneticPr fontId="20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4"/>
  <sheetViews>
    <sheetView topLeftCell="C1" workbookViewId="0">
      <selection activeCell="Y1" sqref="Y1"/>
    </sheetView>
  </sheetViews>
  <sheetFormatPr defaultRowHeight="12.75" x14ac:dyDescent="0.2"/>
  <cols>
    <col min="1" max="1" width="64.7109375" bestFit="1" customWidth="1"/>
    <col min="3" max="3" width="9.140625" style="125"/>
    <col min="4" max="4" width="18.140625" hidden="1" customWidth="1"/>
    <col min="6" max="6" width="9.140625" style="125"/>
    <col min="7" max="8" width="0" hidden="1" customWidth="1"/>
    <col min="10" max="10" width="19.5703125" hidden="1" customWidth="1"/>
    <col min="11" max="11" width="15.42578125" hidden="1" customWidth="1"/>
    <col min="12" max="12" width="8.5703125" hidden="1" customWidth="1"/>
    <col min="13" max="13" width="3" style="128" bestFit="1" customWidth="1"/>
    <col min="14" max="14" width="10.140625" hidden="1" customWidth="1"/>
    <col min="15" max="15" width="5" hidden="1" customWidth="1"/>
    <col min="16" max="16" width="5.7109375" style="125" customWidth="1"/>
    <col min="17" max="17" width="7.7109375" hidden="1" customWidth="1"/>
    <col min="18" max="18" width="4.28515625" style="125" customWidth="1"/>
    <col min="19" max="19" width="37.5703125" hidden="1" customWidth="1"/>
    <col min="20" max="20" width="10.7109375" hidden="1" customWidth="1"/>
    <col min="22" max="22" width="9.140625" style="125"/>
    <col min="24" max="24" width="9.140625" style="125"/>
  </cols>
  <sheetData>
    <row r="1" spans="1:25" x14ac:dyDescent="0.2">
      <c r="A1" t="s">
        <v>206</v>
      </c>
      <c r="B1" s="201" t="s">
        <v>756</v>
      </c>
      <c r="C1" s="201"/>
      <c r="D1" s="201" t="s">
        <v>757</v>
      </c>
      <c r="E1" s="201"/>
      <c r="F1" s="201"/>
      <c r="G1" t="s">
        <v>943</v>
      </c>
      <c r="I1" t="s">
        <v>418</v>
      </c>
      <c r="J1" t="s">
        <v>419</v>
      </c>
      <c r="K1" t="s">
        <v>420</v>
      </c>
      <c r="L1" s="201" t="s">
        <v>671</v>
      </c>
      <c r="M1" s="201"/>
      <c r="N1" t="s">
        <v>421</v>
      </c>
      <c r="O1" s="201" t="s">
        <v>672</v>
      </c>
      <c r="P1" s="201"/>
      <c r="Q1" s="201" t="s">
        <v>673</v>
      </c>
      <c r="R1" s="201"/>
      <c r="S1" t="s">
        <v>423</v>
      </c>
      <c r="T1" t="s">
        <v>424</v>
      </c>
      <c r="U1" s="201" t="s">
        <v>425</v>
      </c>
      <c r="V1" s="201"/>
      <c r="W1" s="201" t="s">
        <v>426</v>
      </c>
      <c r="X1" s="201"/>
      <c r="Y1" t="s">
        <v>826</v>
      </c>
    </row>
    <row r="2" spans="1:25" x14ac:dyDescent="0.2">
      <c r="A2" t="s">
        <v>944</v>
      </c>
      <c r="B2" t="str">
        <f>RIGHT(A2,8)</f>
        <v>-0.00002</v>
      </c>
      <c r="C2" s="125">
        <v>-2.0000000000000002E-5</v>
      </c>
      <c r="D2" t="str">
        <f>RIGHT(A2,19)</f>
        <v>+0.00000   -0.00002</v>
      </c>
      <c r="E2" t="str">
        <f>LEFT(D2,8)</f>
        <v>+0.00000</v>
      </c>
      <c r="F2" s="125">
        <v>0</v>
      </c>
      <c r="G2" s="80">
        <f>ABS(F2-C2)</f>
        <v>2.0000000000000002E-5</v>
      </c>
      <c r="H2" s="68" t="e">
        <f t="shared" ref="H2:H66" si="0">ABS(G2)/ABS(F2)</f>
        <v>#DIV/0!</v>
      </c>
      <c r="J2" t="str">
        <f>LEFT(A2,20)</f>
        <v>0001 0000 0001 01 03</v>
      </c>
      <c r="K2" t="str">
        <f>RIGHT(J2,15)</f>
        <v>0000 0001 01 03</v>
      </c>
      <c r="L2" t="str">
        <f>LEFT(K2,4)</f>
        <v>0000</v>
      </c>
      <c r="M2" s="128">
        <f>L2+0</f>
        <v>0</v>
      </c>
      <c r="N2" t="str">
        <f>RIGHT(K2,10)</f>
        <v>0001 01 03</v>
      </c>
      <c r="O2" t="str">
        <f>LEFT(N2,4)</f>
        <v>0001</v>
      </c>
      <c r="P2" s="125">
        <f>O2+0</f>
        <v>1</v>
      </c>
      <c r="Q2" t="str">
        <f>RIGHT(K2,2)</f>
        <v>03</v>
      </c>
      <c r="R2" s="125">
        <f>Q2+0</f>
        <v>3</v>
      </c>
      <c r="S2" t="str">
        <f>RIGHT(A2,44)</f>
        <v>0.020 1.000   0.000000   +0.00000   -0.00002</v>
      </c>
      <c r="T2" t="str">
        <f>LEFT(S2,11)</f>
        <v>0.020 1.000</v>
      </c>
      <c r="U2" t="str">
        <f>LEFT(T2,5)</f>
        <v>0.020</v>
      </c>
      <c r="V2" s="125">
        <v>0.02</v>
      </c>
      <c r="W2" t="str">
        <f>RIGHT(T2,5)</f>
        <v>1.000</v>
      </c>
      <c r="X2" s="125">
        <v>1</v>
      </c>
      <c r="Y2" s="1">
        <v>5.0000000000000002E-5</v>
      </c>
    </row>
    <row r="3" spans="1:25" x14ac:dyDescent="0.2">
      <c r="A3" t="s">
        <v>945</v>
      </c>
      <c r="B3" t="str">
        <f t="shared" ref="B3:B66" si="1">RIGHT(A3,8)</f>
        <v>-0.08682</v>
      </c>
      <c r="C3" s="125">
        <v>-8.6819999999999994E-2</v>
      </c>
      <c r="D3" t="str">
        <f t="shared" ref="D3:D66" si="2">RIGHT(A3,19)</f>
        <v>-0.08692   -0.08682</v>
      </c>
      <c r="E3" t="str">
        <f t="shared" ref="E3:E66" si="3">LEFT(D3,8)</f>
        <v>-0.08692</v>
      </c>
      <c r="F3" s="125">
        <v>-8.6919999999999997E-2</v>
      </c>
      <c r="G3" s="80">
        <f t="shared" ref="G3:G66" si="4">ABS(F3-C3)</f>
        <v>1.0000000000000286E-4</v>
      </c>
      <c r="H3" s="68">
        <f t="shared" si="0"/>
        <v>1.1504832029452701E-3</v>
      </c>
      <c r="I3">
        <f t="shared" ref="I3:I66" si="5">H3*100</f>
        <v>0.11504832029452701</v>
      </c>
      <c r="J3" t="str">
        <f>LEFT(A3,20)</f>
        <v>0002 0000 0002 01 03</v>
      </c>
      <c r="K3" t="str">
        <f>RIGHT(J3,15)</f>
        <v>0000 0002 01 03</v>
      </c>
      <c r="L3" t="str">
        <f>LEFT(K3,4)</f>
        <v>0000</v>
      </c>
      <c r="M3" s="128">
        <f>L3+0</f>
        <v>0</v>
      </c>
      <c r="N3" t="str">
        <f t="shared" ref="N3:N66" si="6">RIGHT(K3,10)</f>
        <v>0002 01 03</v>
      </c>
      <c r="O3" t="str">
        <f t="shared" ref="O3:O66" si="7">LEFT(N3,4)</f>
        <v>0002</v>
      </c>
      <c r="P3" s="125">
        <f t="shared" ref="P3:P66" si="8">O3+0</f>
        <v>2</v>
      </c>
      <c r="Q3" t="str">
        <f t="shared" ref="Q3:Q66" si="9">RIGHT(K3,2)</f>
        <v>03</v>
      </c>
      <c r="R3" s="125">
        <f t="shared" ref="R3:R66" si="10">Q3+0</f>
        <v>3</v>
      </c>
      <c r="S3" t="str">
        <f t="shared" ref="S3:S66" si="11">RIGHT(A3,44)</f>
        <v>0.020 1.000   0.000000   -0.08692   -0.08682</v>
      </c>
      <c r="T3" t="str">
        <f t="shared" ref="T3:T66" si="12">LEFT(S3,11)</f>
        <v>0.020 1.000</v>
      </c>
      <c r="U3" t="str">
        <f t="shared" ref="U3:U66" si="13">LEFT(T3,5)</f>
        <v>0.020</v>
      </c>
      <c r="V3" s="125">
        <v>0.02</v>
      </c>
      <c r="W3" t="str">
        <f t="shared" ref="W3:W66" si="14">RIGHT(T3,5)</f>
        <v>1.000</v>
      </c>
      <c r="X3" s="125">
        <v>1</v>
      </c>
      <c r="Y3" s="1">
        <f t="shared" ref="Y3:Y66" si="15">F3*1.0005</f>
        <v>-8.6963459999999992E-2</v>
      </c>
    </row>
    <row r="4" spans="1:25" x14ac:dyDescent="0.2">
      <c r="A4" t="s">
        <v>946</v>
      </c>
      <c r="B4" t="str">
        <f t="shared" si="1"/>
        <v>-0.22232</v>
      </c>
      <c r="C4" s="125">
        <v>-0.22231999999999999</v>
      </c>
      <c r="D4" t="str">
        <f t="shared" si="2"/>
        <v>-0.22218   -0.22232</v>
      </c>
      <c r="E4" t="str">
        <f t="shared" si="3"/>
        <v>-0.22218</v>
      </c>
      <c r="F4" s="125">
        <v>-0.22217999999999999</v>
      </c>
      <c r="G4" s="80">
        <f t="shared" si="4"/>
        <v>1.4000000000000123E-4</v>
      </c>
      <c r="H4" s="68">
        <f t="shared" si="0"/>
        <v>6.3011972274732754E-4</v>
      </c>
      <c r="I4">
        <f t="shared" si="5"/>
        <v>6.301197227473275E-2</v>
      </c>
      <c r="J4" t="str">
        <f t="shared" ref="J4:J61" si="16">LEFT(A4,20)</f>
        <v>0003 0000 0003 01 03</v>
      </c>
      <c r="K4" t="str">
        <f t="shared" ref="K4:K67" si="17">RIGHT(J4,15)</f>
        <v>0000 0003 01 03</v>
      </c>
      <c r="L4" t="str">
        <f t="shared" ref="L4:L67" si="18">LEFT(K4,4)</f>
        <v>0000</v>
      </c>
      <c r="M4" s="128">
        <f t="shared" ref="M4:M67" si="19">L4+0</f>
        <v>0</v>
      </c>
      <c r="N4" t="str">
        <f t="shared" si="6"/>
        <v>0003 01 03</v>
      </c>
      <c r="O4" t="str">
        <f t="shared" si="7"/>
        <v>0003</v>
      </c>
      <c r="P4" s="125">
        <f t="shared" si="8"/>
        <v>3</v>
      </c>
      <c r="Q4" t="str">
        <f t="shared" si="9"/>
        <v>03</v>
      </c>
      <c r="R4" s="125">
        <f t="shared" si="10"/>
        <v>3</v>
      </c>
      <c r="S4" t="str">
        <f t="shared" si="11"/>
        <v>0.020 1.000   0.000000   -0.22218   -0.22232</v>
      </c>
      <c r="T4" t="str">
        <f t="shared" si="12"/>
        <v>0.020 1.000</v>
      </c>
      <c r="U4" t="str">
        <f t="shared" si="13"/>
        <v>0.020</v>
      </c>
      <c r="V4" s="125">
        <v>0.02</v>
      </c>
      <c r="W4" t="str">
        <f t="shared" si="14"/>
        <v>1.000</v>
      </c>
      <c r="X4" s="125">
        <v>1</v>
      </c>
      <c r="Y4" s="1">
        <f t="shared" si="15"/>
        <v>-0.22229108999999997</v>
      </c>
    </row>
    <row r="5" spans="1:25" x14ac:dyDescent="0.2">
      <c r="A5" t="s">
        <v>947</v>
      </c>
      <c r="B5" t="str">
        <f t="shared" si="1"/>
        <v>-0.17989</v>
      </c>
      <c r="C5" s="125">
        <v>-0.17988999999999999</v>
      </c>
      <c r="D5" t="str">
        <f t="shared" si="2"/>
        <v>-0.17994   -0.17989</v>
      </c>
      <c r="E5" t="str">
        <f t="shared" si="3"/>
        <v>-0.17994</v>
      </c>
      <c r="F5" s="125">
        <v>-0.17993999999999999</v>
      </c>
      <c r="G5" s="80">
        <f t="shared" si="4"/>
        <v>4.9999999999994493E-5</v>
      </c>
      <c r="H5" s="68">
        <f t="shared" si="0"/>
        <v>2.7787040124482881E-4</v>
      </c>
      <c r="I5">
        <f t="shared" si="5"/>
        <v>2.7787040124482881E-2</v>
      </c>
      <c r="J5" t="str">
        <f t="shared" si="16"/>
        <v>0004 0000 0004 01 03</v>
      </c>
      <c r="K5" t="str">
        <f t="shared" si="17"/>
        <v>0000 0004 01 03</v>
      </c>
      <c r="L5" t="str">
        <f t="shared" si="18"/>
        <v>0000</v>
      </c>
      <c r="M5" s="128">
        <f t="shared" si="19"/>
        <v>0</v>
      </c>
      <c r="N5" t="str">
        <f t="shared" si="6"/>
        <v>0004 01 03</v>
      </c>
      <c r="O5" t="str">
        <f t="shared" si="7"/>
        <v>0004</v>
      </c>
      <c r="P5" s="125">
        <f t="shared" si="8"/>
        <v>4</v>
      </c>
      <c r="Q5" t="str">
        <f t="shared" si="9"/>
        <v>03</v>
      </c>
      <c r="R5" s="125">
        <f t="shared" si="10"/>
        <v>3</v>
      </c>
      <c r="S5" t="str">
        <f t="shared" si="11"/>
        <v>0.020 1.000   0.000000   -0.17994   -0.17989</v>
      </c>
      <c r="T5" t="str">
        <f t="shared" si="12"/>
        <v>0.020 1.000</v>
      </c>
      <c r="U5" t="str">
        <f t="shared" si="13"/>
        <v>0.020</v>
      </c>
      <c r="V5" s="125">
        <v>0.02</v>
      </c>
      <c r="W5" t="str">
        <f t="shared" si="14"/>
        <v>1.000</v>
      </c>
      <c r="X5" s="125">
        <v>1</v>
      </c>
      <c r="Y5" s="1">
        <f t="shared" si="15"/>
        <v>-0.18002996999999998</v>
      </c>
    </row>
    <row r="6" spans="1:25" x14ac:dyDescent="0.2">
      <c r="A6" t="s">
        <v>948</v>
      </c>
      <c r="B6" t="str">
        <f t="shared" si="1"/>
        <v>-0.15328</v>
      </c>
      <c r="C6" s="125">
        <v>-0.15328</v>
      </c>
      <c r="D6" t="str">
        <f t="shared" si="2"/>
        <v>-0.15307   -0.15328</v>
      </c>
      <c r="E6" t="str">
        <f t="shared" si="3"/>
        <v>-0.15307</v>
      </c>
      <c r="F6" s="125">
        <v>-0.15307000000000001</v>
      </c>
      <c r="G6" s="80">
        <f t="shared" si="4"/>
        <v>2.0999999999998797E-4</v>
      </c>
      <c r="H6" s="68">
        <f t="shared" si="0"/>
        <v>1.3719213431762458E-3</v>
      </c>
      <c r="I6">
        <f t="shared" si="5"/>
        <v>0.13719213431762459</v>
      </c>
      <c r="J6" t="str">
        <f t="shared" si="16"/>
        <v>0005 0000 0005 01 03</v>
      </c>
      <c r="K6" t="str">
        <f t="shared" si="17"/>
        <v>0000 0005 01 03</v>
      </c>
      <c r="L6" t="str">
        <f t="shared" si="18"/>
        <v>0000</v>
      </c>
      <c r="M6" s="128">
        <f t="shared" si="19"/>
        <v>0</v>
      </c>
      <c r="N6" t="str">
        <f t="shared" si="6"/>
        <v>0005 01 03</v>
      </c>
      <c r="O6" t="str">
        <f t="shared" si="7"/>
        <v>0005</v>
      </c>
      <c r="P6" s="125">
        <f t="shared" si="8"/>
        <v>5</v>
      </c>
      <c r="Q6" t="str">
        <f t="shared" si="9"/>
        <v>03</v>
      </c>
      <c r="R6" s="125">
        <f t="shared" si="10"/>
        <v>3</v>
      </c>
      <c r="S6" t="str">
        <f t="shared" si="11"/>
        <v>0.020 1.000   0.000000   -0.15307   -0.15328</v>
      </c>
      <c r="T6" t="str">
        <f t="shared" si="12"/>
        <v>0.020 1.000</v>
      </c>
      <c r="U6" t="str">
        <f t="shared" si="13"/>
        <v>0.020</v>
      </c>
      <c r="V6" s="125">
        <v>0.02</v>
      </c>
      <c r="W6" t="str">
        <f t="shared" si="14"/>
        <v>1.000</v>
      </c>
      <c r="X6" s="125">
        <v>1</v>
      </c>
      <c r="Y6" s="1">
        <f t="shared" si="15"/>
        <v>-0.153146535</v>
      </c>
    </row>
    <row r="7" spans="1:25" x14ac:dyDescent="0.2">
      <c r="A7" t="s">
        <v>949</v>
      </c>
      <c r="B7" t="str">
        <f t="shared" si="1"/>
        <v>-0.24815</v>
      </c>
      <c r="C7" s="125">
        <v>-0.24815000000000001</v>
      </c>
      <c r="D7" t="str">
        <f t="shared" si="2"/>
        <v>-0.24819   -0.24815</v>
      </c>
      <c r="E7" t="str">
        <f t="shared" si="3"/>
        <v>-0.24819</v>
      </c>
      <c r="F7" s="125">
        <v>-0.24818999999999999</v>
      </c>
      <c r="G7" s="80">
        <f t="shared" si="4"/>
        <v>3.9999999999984492E-5</v>
      </c>
      <c r="H7" s="68">
        <f t="shared" si="0"/>
        <v>1.6116684797930816E-4</v>
      </c>
      <c r="I7">
        <f t="shared" si="5"/>
        <v>1.6116684797930814E-2</v>
      </c>
      <c r="J7" t="str">
        <f t="shared" si="16"/>
        <v>0006 0000 0006 01 03</v>
      </c>
      <c r="K7" t="str">
        <f t="shared" si="17"/>
        <v>0000 0006 01 03</v>
      </c>
      <c r="L7" t="str">
        <f t="shared" si="18"/>
        <v>0000</v>
      </c>
      <c r="M7" s="128">
        <f t="shared" si="19"/>
        <v>0</v>
      </c>
      <c r="N7" t="str">
        <f t="shared" si="6"/>
        <v>0006 01 03</v>
      </c>
      <c r="O7" t="str">
        <f t="shared" si="7"/>
        <v>0006</v>
      </c>
      <c r="P7" s="125">
        <f t="shared" si="8"/>
        <v>6</v>
      </c>
      <c r="Q7" t="str">
        <f t="shared" si="9"/>
        <v>03</v>
      </c>
      <c r="R7" s="125">
        <f t="shared" si="10"/>
        <v>3</v>
      </c>
      <c r="S7" t="str">
        <f t="shared" si="11"/>
        <v>0.020 1.000   0.000000   -0.24819   -0.24815</v>
      </c>
      <c r="T7" t="str">
        <f t="shared" si="12"/>
        <v>0.020 1.000</v>
      </c>
      <c r="U7" t="str">
        <f t="shared" si="13"/>
        <v>0.020</v>
      </c>
      <c r="V7" s="125">
        <v>0.02</v>
      </c>
      <c r="W7" t="str">
        <f t="shared" si="14"/>
        <v>1.000</v>
      </c>
      <c r="X7" s="125">
        <v>1</v>
      </c>
      <c r="Y7" s="1">
        <f t="shared" si="15"/>
        <v>-0.24831409499999998</v>
      </c>
    </row>
    <row r="8" spans="1:25" x14ac:dyDescent="0.2">
      <c r="A8" t="s">
        <v>950</v>
      </c>
      <c r="B8" t="str">
        <f t="shared" si="1"/>
        <v>-0.23314</v>
      </c>
      <c r="C8" s="125">
        <v>-0.23313999999999999</v>
      </c>
      <c r="D8" t="str">
        <f t="shared" si="2"/>
        <v>-0.23318   -0.23314</v>
      </c>
      <c r="E8" t="str">
        <f t="shared" si="3"/>
        <v>-0.23318</v>
      </c>
      <c r="F8" s="125">
        <v>-0.23318</v>
      </c>
      <c r="G8" s="80">
        <f t="shared" si="4"/>
        <v>4.0000000000012248E-5</v>
      </c>
      <c r="H8" s="68">
        <f t="shared" si="0"/>
        <v>1.7154129856768269E-4</v>
      </c>
      <c r="I8">
        <f t="shared" si="5"/>
        <v>1.7154129856768268E-2</v>
      </c>
      <c r="J8" t="str">
        <f t="shared" si="16"/>
        <v>0007 0000 0007 01 03</v>
      </c>
      <c r="K8" t="str">
        <f t="shared" si="17"/>
        <v>0000 0007 01 03</v>
      </c>
      <c r="L8" t="str">
        <f t="shared" si="18"/>
        <v>0000</v>
      </c>
      <c r="M8" s="128">
        <f t="shared" si="19"/>
        <v>0</v>
      </c>
      <c r="N8" t="str">
        <f t="shared" si="6"/>
        <v>0007 01 03</v>
      </c>
      <c r="O8" t="str">
        <f t="shared" si="7"/>
        <v>0007</v>
      </c>
      <c r="P8" s="125">
        <f t="shared" si="8"/>
        <v>7</v>
      </c>
      <c r="Q8" t="str">
        <f t="shared" si="9"/>
        <v>03</v>
      </c>
      <c r="R8" s="125">
        <f t="shared" si="10"/>
        <v>3</v>
      </c>
      <c r="S8" t="str">
        <f t="shared" si="11"/>
        <v>0.020 1.000   0.000000   -0.23318   -0.23314</v>
      </c>
      <c r="T8" t="str">
        <f t="shared" si="12"/>
        <v>0.020 1.000</v>
      </c>
      <c r="U8" t="str">
        <f t="shared" si="13"/>
        <v>0.020</v>
      </c>
      <c r="V8" s="125">
        <v>0.02</v>
      </c>
      <c r="W8" t="str">
        <f t="shared" si="14"/>
        <v>1.000</v>
      </c>
      <c r="X8" s="125">
        <v>1</v>
      </c>
      <c r="Y8" s="1">
        <f t="shared" si="15"/>
        <v>-0.23329659</v>
      </c>
    </row>
    <row r="9" spans="1:25" x14ac:dyDescent="0.2">
      <c r="A9" t="s">
        <v>951</v>
      </c>
      <c r="B9" t="str">
        <f t="shared" si="1"/>
        <v>-0.23308</v>
      </c>
      <c r="C9" s="125">
        <v>-0.23308000000000001</v>
      </c>
      <c r="D9" t="str">
        <f t="shared" si="2"/>
        <v>-0.23318   -0.23308</v>
      </c>
      <c r="E9" t="str">
        <f t="shared" si="3"/>
        <v>-0.23318</v>
      </c>
      <c r="F9" s="125">
        <v>-0.23318</v>
      </c>
      <c r="G9" s="80">
        <f t="shared" si="4"/>
        <v>9.9999999999988987E-5</v>
      </c>
      <c r="H9" s="68">
        <f t="shared" si="0"/>
        <v>4.2885324641902818E-4</v>
      </c>
      <c r="I9">
        <f t="shared" si="5"/>
        <v>4.2885324641902818E-2</v>
      </c>
      <c r="J9" t="str">
        <f t="shared" si="16"/>
        <v>0008 0000 0008 01 03</v>
      </c>
      <c r="K9" t="str">
        <f t="shared" si="17"/>
        <v>0000 0008 01 03</v>
      </c>
      <c r="L9" t="str">
        <f t="shared" si="18"/>
        <v>0000</v>
      </c>
      <c r="M9" s="128">
        <f t="shared" si="19"/>
        <v>0</v>
      </c>
      <c r="N9" t="str">
        <f t="shared" si="6"/>
        <v>0008 01 03</v>
      </c>
      <c r="O9" t="str">
        <f t="shared" si="7"/>
        <v>0008</v>
      </c>
      <c r="P9" s="125">
        <f t="shared" si="8"/>
        <v>8</v>
      </c>
      <c r="Q9" t="str">
        <f t="shared" si="9"/>
        <v>03</v>
      </c>
      <c r="R9" s="125">
        <f t="shared" si="10"/>
        <v>3</v>
      </c>
      <c r="S9" t="str">
        <f t="shared" si="11"/>
        <v>0.020 1.000   0.000000   -0.23318   -0.23308</v>
      </c>
      <c r="T9" t="str">
        <f t="shared" si="12"/>
        <v>0.020 1.000</v>
      </c>
      <c r="U9" t="str">
        <f t="shared" si="13"/>
        <v>0.020</v>
      </c>
      <c r="V9" s="125">
        <v>0.02</v>
      </c>
      <c r="W9" t="str">
        <f t="shared" si="14"/>
        <v>1.000</v>
      </c>
      <c r="X9" s="125">
        <v>1</v>
      </c>
      <c r="Y9" s="1">
        <f t="shared" si="15"/>
        <v>-0.23329659</v>
      </c>
    </row>
    <row r="10" spans="1:25" x14ac:dyDescent="0.2">
      <c r="A10" t="s">
        <v>952</v>
      </c>
      <c r="B10" t="str">
        <f t="shared" si="1"/>
        <v>-0.26087</v>
      </c>
      <c r="C10" s="125">
        <v>-0.26086999999999999</v>
      </c>
      <c r="D10" t="str">
        <f t="shared" si="2"/>
        <v>-0.26075   -0.26087</v>
      </c>
      <c r="E10" t="str">
        <f t="shared" si="3"/>
        <v>-0.26075</v>
      </c>
      <c r="F10" s="125">
        <v>-0.26074999999999998</v>
      </c>
      <c r="G10" s="80">
        <f t="shared" si="4"/>
        <v>1.2000000000000899E-4</v>
      </c>
      <c r="H10" s="68">
        <f t="shared" si="0"/>
        <v>4.6021093000962222E-4</v>
      </c>
      <c r="I10">
        <f t="shared" si="5"/>
        <v>4.6021093000962222E-2</v>
      </c>
      <c r="J10" t="str">
        <f t="shared" si="16"/>
        <v>0009 0000 0009 01 03</v>
      </c>
      <c r="K10" t="str">
        <f t="shared" si="17"/>
        <v>0000 0009 01 03</v>
      </c>
      <c r="L10" t="str">
        <f t="shared" si="18"/>
        <v>0000</v>
      </c>
      <c r="M10" s="128">
        <f t="shared" si="19"/>
        <v>0</v>
      </c>
      <c r="N10" t="str">
        <f t="shared" si="6"/>
        <v>0009 01 03</v>
      </c>
      <c r="O10" t="str">
        <f t="shared" si="7"/>
        <v>0009</v>
      </c>
      <c r="P10" s="125">
        <f t="shared" si="8"/>
        <v>9</v>
      </c>
      <c r="Q10" t="str">
        <f t="shared" si="9"/>
        <v>03</v>
      </c>
      <c r="R10" s="125">
        <f t="shared" si="10"/>
        <v>3</v>
      </c>
      <c r="S10" t="str">
        <f t="shared" si="11"/>
        <v>0.020 1.000   0.000000   -0.26075   -0.26087</v>
      </c>
      <c r="T10" t="str">
        <f t="shared" si="12"/>
        <v>0.020 1.000</v>
      </c>
      <c r="U10" t="str">
        <f t="shared" si="13"/>
        <v>0.020</v>
      </c>
      <c r="V10" s="125">
        <v>0.02</v>
      </c>
      <c r="W10" t="str">
        <f t="shared" si="14"/>
        <v>1.000</v>
      </c>
      <c r="X10" s="125">
        <v>1</v>
      </c>
      <c r="Y10" s="1">
        <f t="shared" si="15"/>
        <v>-0.26088037499999994</v>
      </c>
    </row>
    <row r="11" spans="1:25" x14ac:dyDescent="0.2">
      <c r="A11" t="s">
        <v>953</v>
      </c>
      <c r="B11" t="str">
        <f t="shared" si="1"/>
        <v>-0.26353</v>
      </c>
      <c r="C11" s="125">
        <v>-0.26352999999999999</v>
      </c>
      <c r="D11" t="str">
        <f t="shared" si="2"/>
        <v>-0.26354   -0.26353</v>
      </c>
      <c r="E11" t="str">
        <f t="shared" si="3"/>
        <v>-0.26354</v>
      </c>
      <c r="F11" s="125">
        <v>-0.26354</v>
      </c>
      <c r="G11" s="80">
        <f t="shared" si="4"/>
        <v>1.0000000000010001E-5</v>
      </c>
      <c r="H11" s="68">
        <f t="shared" si="0"/>
        <v>3.7944903999430829E-5</v>
      </c>
      <c r="I11">
        <f t="shared" si="5"/>
        <v>3.7944903999430827E-3</v>
      </c>
      <c r="J11" t="str">
        <f t="shared" si="16"/>
        <v>0010 0000 0010 01 03</v>
      </c>
      <c r="K11" t="str">
        <f t="shared" si="17"/>
        <v>0000 0010 01 03</v>
      </c>
      <c r="L11" t="str">
        <f t="shared" si="18"/>
        <v>0000</v>
      </c>
      <c r="M11" s="128">
        <f t="shared" si="19"/>
        <v>0</v>
      </c>
      <c r="N11" t="str">
        <f t="shared" si="6"/>
        <v>0010 01 03</v>
      </c>
      <c r="O11" t="str">
        <f t="shared" si="7"/>
        <v>0010</v>
      </c>
      <c r="P11" s="125">
        <f t="shared" si="8"/>
        <v>10</v>
      </c>
      <c r="Q11" t="str">
        <f t="shared" si="9"/>
        <v>03</v>
      </c>
      <c r="R11" s="125">
        <f t="shared" si="10"/>
        <v>3</v>
      </c>
      <c r="S11" t="str">
        <f t="shared" si="11"/>
        <v>0.020 1.000   0.000000   -0.26354   -0.26353</v>
      </c>
      <c r="T11" t="str">
        <f t="shared" si="12"/>
        <v>0.020 1.000</v>
      </c>
      <c r="U11" t="str">
        <f t="shared" si="13"/>
        <v>0.020</v>
      </c>
      <c r="V11" s="125">
        <v>0.02</v>
      </c>
      <c r="W11" t="str">
        <f t="shared" si="14"/>
        <v>1.000</v>
      </c>
      <c r="X11" s="125">
        <v>1</v>
      </c>
      <c r="Y11" s="1">
        <f t="shared" si="15"/>
        <v>-0.26367176999999997</v>
      </c>
    </row>
    <row r="12" spans="1:25" x14ac:dyDescent="0.2">
      <c r="A12" t="s">
        <v>954</v>
      </c>
      <c r="B12" t="str">
        <f t="shared" si="1"/>
        <v>-0.25831</v>
      </c>
      <c r="C12" s="125">
        <v>-0.25830999999999998</v>
      </c>
      <c r="D12" t="str">
        <f t="shared" si="2"/>
        <v>-0.25813   -0.25831</v>
      </c>
      <c r="E12" t="str">
        <f t="shared" si="3"/>
        <v>-0.25813</v>
      </c>
      <c r="F12" s="125">
        <v>-0.25813000000000003</v>
      </c>
      <c r="G12" s="80">
        <f t="shared" si="4"/>
        <v>1.7999999999995797E-4</v>
      </c>
      <c r="H12" s="68">
        <f t="shared" si="0"/>
        <v>6.973230542748148E-4</v>
      </c>
      <c r="I12">
        <f t="shared" si="5"/>
        <v>6.9732305427481475E-2</v>
      </c>
      <c r="J12" t="str">
        <f t="shared" si="16"/>
        <v>0011 0000 0011 01 03</v>
      </c>
      <c r="K12" t="str">
        <f t="shared" si="17"/>
        <v>0000 0011 01 03</v>
      </c>
      <c r="L12" t="str">
        <f t="shared" si="18"/>
        <v>0000</v>
      </c>
      <c r="M12" s="128">
        <f t="shared" si="19"/>
        <v>0</v>
      </c>
      <c r="N12" t="str">
        <f t="shared" si="6"/>
        <v>0011 01 03</v>
      </c>
      <c r="O12" t="str">
        <f t="shared" si="7"/>
        <v>0011</v>
      </c>
      <c r="P12" s="125">
        <f t="shared" si="8"/>
        <v>11</v>
      </c>
      <c r="Q12" t="str">
        <f t="shared" si="9"/>
        <v>03</v>
      </c>
      <c r="R12" s="125">
        <f t="shared" si="10"/>
        <v>3</v>
      </c>
      <c r="S12" t="str">
        <f t="shared" si="11"/>
        <v>0.020 1.000   0.000000   -0.25813   -0.25831</v>
      </c>
      <c r="T12" t="str">
        <f t="shared" si="12"/>
        <v>0.020 1.000</v>
      </c>
      <c r="U12" t="str">
        <f t="shared" si="13"/>
        <v>0.020</v>
      </c>
      <c r="V12" s="125">
        <v>0.02</v>
      </c>
      <c r="W12" t="str">
        <f t="shared" si="14"/>
        <v>1.000</v>
      </c>
      <c r="X12" s="125">
        <v>1</v>
      </c>
      <c r="Y12" s="1">
        <f t="shared" si="15"/>
        <v>-0.25825906500000001</v>
      </c>
    </row>
    <row r="13" spans="1:25" x14ac:dyDescent="0.2">
      <c r="A13" t="s">
        <v>955</v>
      </c>
      <c r="B13" t="str">
        <f t="shared" si="1"/>
        <v>-0.26322</v>
      </c>
      <c r="C13" s="125">
        <v>-0.26322000000000001</v>
      </c>
      <c r="D13" t="str">
        <f t="shared" si="2"/>
        <v>-0.26320   -0.26322</v>
      </c>
      <c r="E13" t="str">
        <f t="shared" si="3"/>
        <v>-0.26320</v>
      </c>
      <c r="F13" s="125">
        <v>-0.26319999999999999</v>
      </c>
      <c r="G13" s="80">
        <f t="shared" si="4"/>
        <v>2.0000000000020002E-5</v>
      </c>
      <c r="H13" s="68">
        <f t="shared" si="0"/>
        <v>7.5987841945364748E-5</v>
      </c>
      <c r="I13">
        <f t="shared" si="5"/>
        <v>7.5987841945364745E-3</v>
      </c>
      <c r="J13" t="str">
        <f t="shared" si="16"/>
        <v>0012 0000 0012 01 03</v>
      </c>
      <c r="K13" t="str">
        <f t="shared" si="17"/>
        <v>0000 0012 01 03</v>
      </c>
      <c r="L13" t="str">
        <f t="shared" si="18"/>
        <v>0000</v>
      </c>
      <c r="M13" s="128">
        <f t="shared" si="19"/>
        <v>0</v>
      </c>
      <c r="N13" t="str">
        <f t="shared" si="6"/>
        <v>0012 01 03</v>
      </c>
      <c r="O13" t="str">
        <f t="shared" si="7"/>
        <v>0012</v>
      </c>
      <c r="P13" s="125">
        <f t="shared" si="8"/>
        <v>12</v>
      </c>
      <c r="Q13" t="str">
        <f t="shared" si="9"/>
        <v>03</v>
      </c>
      <c r="R13" s="125">
        <f t="shared" si="10"/>
        <v>3</v>
      </c>
      <c r="S13" t="str">
        <f t="shared" si="11"/>
        <v>0.020 1.000   0.000000   -0.26320   -0.26322</v>
      </c>
      <c r="T13" t="str">
        <f t="shared" si="12"/>
        <v>0.020 1.000</v>
      </c>
      <c r="U13" t="str">
        <f t="shared" si="13"/>
        <v>0.020</v>
      </c>
      <c r="V13" s="125">
        <v>0.02</v>
      </c>
      <c r="W13" t="str">
        <f t="shared" si="14"/>
        <v>1.000</v>
      </c>
      <c r="X13" s="125">
        <v>1</v>
      </c>
      <c r="Y13" s="1">
        <f t="shared" si="15"/>
        <v>-0.2633316</v>
      </c>
    </row>
    <row r="14" spans="1:25" x14ac:dyDescent="0.2">
      <c r="A14" t="s">
        <v>956</v>
      </c>
      <c r="B14" t="str">
        <f t="shared" si="1"/>
        <v>-0.26468</v>
      </c>
      <c r="C14" s="125">
        <v>-0.26468000000000003</v>
      </c>
      <c r="D14" t="str">
        <f t="shared" si="2"/>
        <v>-0.26459   -0.26468</v>
      </c>
      <c r="E14" t="str">
        <f t="shared" si="3"/>
        <v>-0.26459</v>
      </c>
      <c r="F14" s="125">
        <v>-0.26458999999999999</v>
      </c>
      <c r="G14" s="80">
        <f t="shared" si="4"/>
        <v>9.0000000000034497E-5</v>
      </c>
      <c r="H14" s="68">
        <f t="shared" si="0"/>
        <v>3.4014890963390338E-4</v>
      </c>
      <c r="I14">
        <f t="shared" si="5"/>
        <v>3.4014890963390339E-2</v>
      </c>
      <c r="J14" t="str">
        <f t="shared" si="16"/>
        <v>0013 0000 0013 01 03</v>
      </c>
      <c r="K14" t="str">
        <f t="shared" si="17"/>
        <v>0000 0013 01 03</v>
      </c>
      <c r="L14" t="str">
        <f t="shared" si="18"/>
        <v>0000</v>
      </c>
      <c r="M14" s="128">
        <f t="shared" si="19"/>
        <v>0</v>
      </c>
      <c r="N14" t="str">
        <f t="shared" si="6"/>
        <v>0013 01 03</v>
      </c>
      <c r="O14" t="str">
        <f t="shared" si="7"/>
        <v>0013</v>
      </c>
      <c r="P14" s="125">
        <f t="shared" si="8"/>
        <v>13</v>
      </c>
      <c r="Q14" t="str">
        <f t="shared" si="9"/>
        <v>03</v>
      </c>
      <c r="R14" s="125">
        <f t="shared" si="10"/>
        <v>3</v>
      </c>
      <c r="S14" t="str">
        <f t="shared" si="11"/>
        <v>0.020 1.000   0.000000   -0.26459   -0.26468</v>
      </c>
      <c r="T14" t="str">
        <f t="shared" si="12"/>
        <v>0.020 1.000</v>
      </c>
      <c r="U14" t="str">
        <f t="shared" si="13"/>
        <v>0.020</v>
      </c>
      <c r="V14" s="125">
        <v>0.02</v>
      </c>
      <c r="W14" t="str">
        <f t="shared" si="14"/>
        <v>1.000</v>
      </c>
      <c r="X14" s="125">
        <v>1</v>
      </c>
      <c r="Y14" s="1">
        <f t="shared" si="15"/>
        <v>-0.264722295</v>
      </c>
    </row>
    <row r="15" spans="1:25" x14ac:dyDescent="0.2">
      <c r="A15" t="s">
        <v>957</v>
      </c>
      <c r="B15" t="str">
        <f t="shared" si="1"/>
        <v>-0.27981</v>
      </c>
      <c r="C15" s="125">
        <v>-0.27981</v>
      </c>
      <c r="D15" t="str">
        <f t="shared" si="2"/>
        <v>-0.27978   -0.27981</v>
      </c>
      <c r="E15" t="str">
        <f t="shared" si="3"/>
        <v>-0.27978</v>
      </c>
      <c r="F15" s="125">
        <v>-0.27977999999999997</v>
      </c>
      <c r="G15" s="80">
        <f t="shared" si="4"/>
        <v>3.0000000000030003E-5</v>
      </c>
      <c r="H15" s="68">
        <f t="shared" si="0"/>
        <v>1.0722710701276004E-4</v>
      </c>
      <c r="I15">
        <f t="shared" si="5"/>
        <v>1.0722710701276004E-2</v>
      </c>
      <c r="J15" t="str">
        <f t="shared" si="16"/>
        <v>0014 0000 0014 01 03</v>
      </c>
      <c r="K15" t="str">
        <f t="shared" si="17"/>
        <v>0000 0014 01 03</v>
      </c>
      <c r="L15" t="str">
        <f t="shared" si="18"/>
        <v>0000</v>
      </c>
      <c r="M15" s="128">
        <f t="shared" si="19"/>
        <v>0</v>
      </c>
      <c r="N15" t="str">
        <f t="shared" si="6"/>
        <v>0014 01 03</v>
      </c>
      <c r="O15" t="str">
        <f t="shared" si="7"/>
        <v>0014</v>
      </c>
      <c r="P15" s="125">
        <f t="shared" si="8"/>
        <v>14</v>
      </c>
      <c r="Q15" t="str">
        <f t="shared" si="9"/>
        <v>03</v>
      </c>
      <c r="R15" s="125">
        <f t="shared" si="10"/>
        <v>3</v>
      </c>
      <c r="S15" t="str">
        <f t="shared" si="11"/>
        <v>0.020 1.000   0.000000   -0.27978   -0.27981</v>
      </c>
      <c r="T15" t="str">
        <f t="shared" si="12"/>
        <v>0.020 1.000</v>
      </c>
      <c r="U15" t="str">
        <f t="shared" si="13"/>
        <v>0.020</v>
      </c>
      <c r="V15" s="125">
        <v>0.02</v>
      </c>
      <c r="W15" t="str">
        <f t="shared" si="14"/>
        <v>1.000</v>
      </c>
      <c r="X15" s="125">
        <v>1</v>
      </c>
      <c r="Y15" s="1">
        <f t="shared" si="15"/>
        <v>-0.27991988999999995</v>
      </c>
    </row>
    <row r="16" spans="1:25" x14ac:dyDescent="0.2">
      <c r="A16" t="s">
        <v>958</v>
      </c>
      <c r="B16" t="str">
        <f t="shared" si="1"/>
        <v>+1.47680</v>
      </c>
      <c r="C16" s="125">
        <v>1.4767999999999999</v>
      </c>
      <c r="D16" t="str">
        <f t="shared" si="2"/>
        <v>+1.47929   +1.47680</v>
      </c>
      <c r="E16" t="str">
        <f t="shared" si="3"/>
        <v>+1.47929</v>
      </c>
      <c r="F16" s="125">
        <v>1.47929</v>
      </c>
      <c r="G16" s="80">
        <f t="shared" si="4"/>
        <v>2.4900000000001032E-3</v>
      </c>
      <c r="H16" s="68">
        <f t="shared" si="0"/>
        <v>1.6832399326704725E-3</v>
      </c>
      <c r="I16">
        <f t="shared" si="5"/>
        <v>0.16832399326704725</v>
      </c>
      <c r="J16" t="str">
        <f t="shared" si="16"/>
        <v>0015 0001 0002 01 07</v>
      </c>
      <c r="K16" t="str">
        <f t="shared" si="17"/>
        <v>0001 0002 01 07</v>
      </c>
      <c r="L16" t="str">
        <f t="shared" si="18"/>
        <v>0001</v>
      </c>
      <c r="M16" s="128">
        <f t="shared" si="19"/>
        <v>1</v>
      </c>
      <c r="N16" t="str">
        <f t="shared" si="6"/>
        <v>0002 01 07</v>
      </c>
      <c r="O16" t="str">
        <f t="shared" si="7"/>
        <v>0002</v>
      </c>
      <c r="P16" s="125">
        <f t="shared" si="8"/>
        <v>2</v>
      </c>
      <c r="Q16" t="str">
        <f t="shared" si="9"/>
        <v>07</v>
      </c>
      <c r="R16" s="125">
        <f t="shared" si="10"/>
        <v>7</v>
      </c>
      <c r="S16" t="str">
        <f t="shared" si="11"/>
        <v>0.010 1.000   0.000000   +1.47929   +1.47680</v>
      </c>
      <c r="T16" t="str">
        <f t="shared" si="12"/>
        <v>0.010 1.000</v>
      </c>
      <c r="U16" t="str">
        <f t="shared" si="13"/>
        <v>0.010</v>
      </c>
      <c r="V16" s="125">
        <v>0.01</v>
      </c>
      <c r="W16" t="str">
        <f t="shared" si="14"/>
        <v>1.000</v>
      </c>
      <c r="X16" s="125">
        <v>1</v>
      </c>
      <c r="Y16" s="1">
        <f t="shared" si="15"/>
        <v>1.4800296449999999</v>
      </c>
    </row>
    <row r="17" spans="1:25" x14ac:dyDescent="0.2">
      <c r="A17" t="s">
        <v>959</v>
      </c>
      <c r="B17" t="str">
        <f t="shared" si="1"/>
        <v>+0.70887</v>
      </c>
      <c r="C17" s="125">
        <v>0.70887</v>
      </c>
      <c r="D17" t="str">
        <f t="shared" si="2"/>
        <v>+0.71189   +0.70887</v>
      </c>
      <c r="E17" t="str">
        <f t="shared" si="3"/>
        <v>+0.71189</v>
      </c>
      <c r="F17" s="125">
        <v>0.71189000000000002</v>
      </c>
      <c r="G17" s="80">
        <f t="shared" si="4"/>
        <v>3.0200000000000227E-3</v>
      </c>
      <c r="H17" s="68">
        <f t="shared" si="0"/>
        <v>4.2422284341682315E-3</v>
      </c>
      <c r="I17">
        <f t="shared" si="5"/>
        <v>0.42422284341682315</v>
      </c>
      <c r="J17" t="str">
        <f t="shared" si="16"/>
        <v>0016 0001 0005 01 07</v>
      </c>
      <c r="K17" t="str">
        <f t="shared" si="17"/>
        <v>0001 0005 01 07</v>
      </c>
      <c r="L17" t="str">
        <f t="shared" si="18"/>
        <v>0001</v>
      </c>
      <c r="M17" s="128">
        <f t="shared" si="19"/>
        <v>1</v>
      </c>
      <c r="N17" t="str">
        <f t="shared" si="6"/>
        <v>0005 01 07</v>
      </c>
      <c r="O17" t="str">
        <f t="shared" si="7"/>
        <v>0005</v>
      </c>
      <c r="P17" s="125">
        <f t="shared" si="8"/>
        <v>5</v>
      </c>
      <c r="Q17" t="str">
        <f t="shared" si="9"/>
        <v>07</v>
      </c>
      <c r="R17" s="125">
        <f t="shared" si="10"/>
        <v>7</v>
      </c>
      <c r="S17" t="str">
        <f t="shared" si="11"/>
        <v>0.010 1.000   0.000000   +0.71189   +0.70887</v>
      </c>
      <c r="T17" t="str">
        <f t="shared" si="12"/>
        <v>0.010 1.000</v>
      </c>
      <c r="U17" t="str">
        <f t="shared" si="13"/>
        <v>0.010</v>
      </c>
      <c r="V17" s="125">
        <v>0.01</v>
      </c>
      <c r="W17" t="str">
        <f t="shared" si="14"/>
        <v>1.000</v>
      </c>
      <c r="X17" s="125">
        <v>1</v>
      </c>
      <c r="Y17" s="1">
        <f t="shared" si="15"/>
        <v>0.71224594499999994</v>
      </c>
    </row>
    <row r="18" spans="1:25" x14ac:dyDescent="0.2">
      <c r="A18" t="s">
        <v>960</v>
      </c>
      <c r="B18" t="str">
        <f t="shared" si="1"/>
        <v>-1.47833</v>
      </c>
      <c r="C18" s="125">
        <v>-1.4783299999999999</v>
      </c>
      <c r="D18" t="str">
        <f t="shared" si="2"/>
        <v>-1.47689   -1.47833</v>
      </c>
      <c r="E18" t="str">
        <f t="shared" si="3"/>
        <v>-1.47689</v>
      </c>
      <c r="F18" s="125">
        <v>-1.47689</v>
      </c>
      <c r="G18" s="80">
        <f t="shared" si="4"/>
        <v>1.4399999999998858E-3</v>
      </c>
      <c r="H18" s="68">
        <f t="shared" si="0"/>
        <v>9.7502183642646765E-4</v>
      </c>
      <c r="I18">
        <f t="shared" si="5"/>
        <v>9.7502183642646761E-2</v>
      </c>
      <c r="J18" t="str">
        <f t="shared" si="16"/>
        <v>0017 0002 0001 01 07</v>
      </c>
      <c r="K18" t="str">
        <f t="shared" si="17"/>
        <v>0002 0001 01 07</v>
      </c>
      <c r="L18" t="str">
        <f t="shared" si="18"/>
        <v>0002</v>
      </c>
      <c r="M18" s="128">
        <f t="shared" si="19"/>
        <v>2</v>
      </c>
      <c r="N18" t="str">
        <f t="shared" si="6"/>
        <v>0001 01 07</v>
      </c>
      <c r="O18" t="str">
        <f t="shared" si="7"/>
        <v>0001</v>
      </c>
      <c r="P18" s="125">
        <f t="shared" si="8"/>
        <v>1</v>
      </c>
      <c r="Q18" t="str">
        <f t="shared" si="9"/>
        <v>07</v>
      </c>
      <c r="R18" s="125">
        <f t="shared" si="10"/>
        <v>7</v>
      </c>
      <c r="S18" t="str">
        <f t="shared" si="11"/>
        <v>0.010 1.000   0.000000   -1.47689   -1.47833</v>
      </c>
      <c r="T18" t="str">
        <f t="shared" si="12"/>
        <v>0.010 1.000</v>
      </c>
      <c r="U18" t="str">
        <f t="shared" si="13"/>
        <v>0.010</v>
      </c>
      <c r="V18" s="125">
        <v>0.01</v>
      </c>
      <c r="W18" t="str">
        <f t="shared" si="14"/>
        <v>1.000</v>
      </c>
      <c r="X18" s="125">
        <v>1</v>
      </c>
      <c r="Y18" s="1">
        <f t="shared" si="15"/>
        <v>-1.4776284449999999</v>
      </c>
    </row>
    <row r="19" spans="1:25" x14ac:dyDescent="0.2">
      <c r="A19" t="s">
        <v>961</v>
      </c>
      <c r="B19" t="str">
        <f t="shared" si="1"/>
        <v>+0.69658</v>
      </c>
      <c r="C19" s="125">
        <v>0.69657999999999998</v>
      </c>
      <c r="D19" t="str">
        <f t="shared" si="2"/>
        <v>+0.69588   +0.69658</v>
      </c>
      <c r="E19" t="str">
        <f t="shared" si="3"/>
        <v>+0.69588</v>
      </c>
      <c r="F19" s="125">
        <v>0.69588000000000005</v>
      </c>
      <c r="G19" s="80">
        <f t="shared" si="4"/>
        <v>6.9999999999992291E-4</v>
      </c>
      <c r="H19" s="68">
        <f t="shared" si="0"/>
        <v>1.0059205610161563E-3</v>
      </c>
      <c r="I19">
        <f t="shared" si="5"/>
        <v>0.10059205610161563</v>
      </c>
      <c r="J19" t="str">
        <f t="shared" si="16"/>
        <v>0018 0002 0003 01 07</v>
      </c>
      <c r="K19" t="str">
        <f t="shared" si="17"/>
        <v>0002 0003 01 07</v>
      </c>
      <c r="L19" t="str">
        <f t="shared" si="18"/>
        <v>0002</v>
      </c>
      <c r="M19" s="128">
        <f t="shared" si="19"/>
        <v>2</v>
      </c>
      <c r="N19" t="str">
        <f t="shared" si="6"/>
        <v>0003 01 07</v>
      </c>
      <c r="O19" t="str">
        <f t="shared" si="7"/>
        <v>0003</v>
      </c>
      <c r="P19" s="125">
        <f t="shared" si="8"/>
        <v>3</v>
      </c>
      <c r="Q19" t="str">
        <f t="shared" si="9"/>
        <v>07</v>
      </c>
      <c r="R19" s="125">
        <f t="shared" si="10"/>
        <v>7</v>
      </c>
      <c r="S19" t="str">
        <f t="shared" si="11"/>
        <v>0.010 1.000   0.000000   +0.69588   +0.69658</v>
      </c>
      <c r="T19" t="str">
        <f t="shared" si="12"/>
        <v>0.010 1.000</v>
      </c>
      <c r="U19" t="str">
        <f t="shared" si="13"/>
        <v>0.010</v>
      </c>
      <c r="V19" s="125">
        <v>0.01</v>
      </c>
      <c r="W19" t="str">
        <f t="shared" si="14"/>
        <v>1.000</v>
      </c>
      <c r="X19" s="125">
        <v>1</v>
      </c>
      <c r="Y19" s="1">
        <f t="shared" si="15"/>
        <v>0.69622793999999999</v>
      </c>
    </row>
    <row r="20" spans="1:25" x14ac:dyDescent="0.2">
      <c r="A20" t="s">
        <v>962</v>
      </c>
      <c r="B20" t="str">
        <f t="shared" si="1"/>
        <v>+0.53684</v>
      </c>
      <c r="C20" s="125">
        <v>0.53683999999999998</v>
      </c>
      <c r="D20" t="str">
        <f t="shared" si="2"/>
        <v>+0.53613   +0.53684</v>
      </c>
      <c r="E20" t="str">
        <f t="shared" si="3"/>
        <v>+0.53613</v>
      </c>
      <c r="F20" s="125">
        <v>0.53613</v>
      </c>
      <c r="G20" s="80">
        <f t="shared" si="4"/>
        <v>7.0999999999998842E-4</v>
      </c>
      <c r="H20" s="68">
        <f t="shared" si="0"/>
        <v>1.3243056721317374E-3</v>
      </c>
      <c r="I20">
        <f t="shared" si="5"/>
        <v>0.13243056721317376</v>
      </c>
      <c r="J20" t="str">
        <f t="shared" si="16"/>
        <v>0019 0002 0004 01 07</v>
      </c>
      <c r="K20" t="str">
        <f t="shared" si="17"/>
        <v>0002 0004 01 07</v>
      </c>
      <c r="L20" t="str">
        <f t="shared" si="18"/>
        <v>0002</v>
      </c>
      <c r="M20" s="128">
        <f t="shared" si="19"/>
        <v>2</v>
      </c>
      <c r="N20" t="str">
        <f t="shared" si="6"/>
        <v>0004 01 07</v>
      </c>
      <c r="O20" t="str">
        <f t="shared" si="7"/>
        <v>0004</v>
      </c>
      <c r="P20" s="125">
        <f t="shared" si="8"/>
        <v>4</v>
      </c>
      <c r="Q20" t="str">
        <f t="shared" si="9"/>
        <v>07</v>
      </c>
      <c r="R20" s="125">
        <f t="shared" si="10"/>
        <v>7</v>
      </c>
      <c r="S20" t="str">
        <f t="shared" si="11"/>
        <v>0.010 1.000   0.000000   +0.53613   +0.53684</v>
      </c>
      <c r="T20" t="str">
        <f t="shared" si="12"/>
        <v>0.010 1.000</v>
      </c>
      <c r="U20" t="str">
        <f t="shared" si="13"/>
        <v>0.010</v>
      </c>
      <c r="V20" s="125">
        <v>0.01</v>
      </c>
      <c r="W20" t="str">
        <f t="shared" si="14"/>
        <v>1.000</v>
      </c>
      <c r="X20" s="125">
        <v>1</v>
      </c>
      <c r="Y20" s="1">
        <f t="shared" si="15"/>
        <v>0.53639806499999998</v>
      </c>
    </row>
    <row r="21" spans="1:25" x14ac:dyDescent="0.2">
      <c r="A21" t="s">
        <v>963</v>
      </c>
      <c r="B21" t="str">
        <f t="shared" si="1"/>
        <v>+0.39304</v>
      </c>
      <c r="C21" s="125">
        <v>0.39304</v>
      </c>
      <c r="D21" t="str">
        <f t="shared" si="2"/>
        <v>+0.39426   +0.39304</v>
      </c>
      <c r="E21" t="str">
        <f t="shared" si="3"/>
        <v>+0.39426</v>
      </c>
      <c r="F21" s="125">
        <v>0.39426</v>
      </c>
      <c r="G21" s="80">
        <f t="shared" si="4"/>
        <v>1.2199999999999989E-3</v>
      </c>
      <c r="H21" s="68">
        <f t="shared" si="0"/>
        <v>3.0944047075533881E-3</v>
      </c>
      <c r="I21">
        <f t="shared" si="5"/>
        <v>0.30944047075533881</v>
      </c>
      <c r="J21" t="str">
        <f t="shared" si="16"/>
        <v>0020 0002 0005 01 07</v>
      </c>
      <c r="K21" t="str">
        <f t="shared" si="17"/>
        <v>0002 0005 01 07</v>
      </c>
      <c r="L21" t="str">
        <f t="shared" si="18"/>
        <v>0002</v>
      </c>
      <c r="M21" s="128">
        <f t="shared" si="19"/>
        <v>2</v>
      </c>
      <c r="N21" t="str">
        <f t="shared" si="6"/>
        <v>0005 01 07</v>
      </c>
      <c r="O21" t="str">
        <f t="shared" si="7"/>
        <v>0005</v>
      </c>
      <c r="P21" s="125">
        <f t="shared" si="8"/>
        <v>5</v>
      </c>
      <c r="Q21" t="str">
        <f t="shared" si="9"/>
        <v>07</v>
      </c>
      <c r="R21" s="125">
        <f t="shared" si="10"/>
        <v>7</v>
      </c>
      <c r="S21" t="str">
        <f t="shared" si="11"/>
        <v>0.010 1.000   0.000000   +0.39426   +0.39304</v>
      </c>
      <c r="T21" t="str">
        <f t="shared" si="12"/>
        <v>0.010 1.000</v>
      </c>
      <c r="U21" t="str">
        <f t="shared" si="13"/>
        <v>0.010</v>
      </c>
      <c r="V21" s="125">
        <v>0.01</v>
      </c>
      <c r="W21" t="str">
        <f t="shared" si="14"/>
        <v>1.000</v>
      </c>
      <c r="X21" s="125">
        <v>1</v>
      </c>
      <c r="Y21" s="1">
        <f t="shared" si="15"/>
        <v>0.39445712999999999</v>
      </c>
    </row>
    <row r="22" spans="1:25" x14ac:dyDescent="0.2">
      <c r="A22" t="s">
        <v>964</v>
      </c>
      <c r="B22" t="str">
        <f t="shared" si="1"/>
        <v>-0.69031</v>
      </c>
      <c r="C22" s="125">
        <v>-0.69030999999999998</v>
      </c>
      <c r="D22" t="str">
        <f t="shared" si="2"/>
        <v>-0.68902   -0.69031</v>
      </c>
      <c r="E22" t="str">
        <f t="shared" si="3"/>
        <v>-0.68902</v>
      </c>
      <c r="F22" s="125">
        <v>-0.68901999999999997</v>
      </c>
      <c r="G22" s="80">
        <f t="shared" si="4"/>
        <v>1.2900000000000134E-3</v>
      </c>
      <c r="H22" s="68">
        <f t="shared" si="0"/>
        <v>1.8722243185974477E-3</v>
      </c>
      <c r="I22">
        <f t="shared" si="5"/>
        <v>0.18722243185974477</v>
      </c>
      <c r="J22" t="str">
        <f t="shared" si="16"/>
        <v>0021 0003 0002 01 07</v>
      </c>
      <c r="K22" t="str">
        <f t="shared" si="17"/>
        <v>0003 0002 01 07</v>
      </c>
      <c r="L22" t="str">
        <f t="shared" si="18"/>
        <v>0003</v>
      </c>
      <c r="M22" s="128">
        <f t="shared" si="19"/>
        <v>3</v>
      </c>
      <c r="N22" t="str">
        <f t="shared" si="6"/>
        <v>0002 01 07</v>
      </c>
      <c r="O22" t="str">
        <f t="shared" si="7"/>
        <v>0002</v>
      </c>
      <c r="P22" s="125">
        <f t="shared" si="8"/>
        <v>2</v>
      </c>
      <c r="Q22" t="str">
        <f t="shared" si="9"/>
        <v>07</v>
      </c>
      <c r="R22" s="125">
        <f t="shared" si="10"/>
        <v>7</v>
      </c>
      <c r="S22" t="str">
        <f t="shared" si="11"/>
        <v>0.010 1.000   0.000000   -0.68902   -0.69031</v>
      </c>
      <c r="T22" t="str">
        <f t="shared" si="12"/>
        <v>0.010 1.000</v>
      </c>
      <c r="U22" t="str">
        <f t="shared" si="13"/>
        <v>0.010</v>
      </c>
      <c r="V22" s="125">
        <v>0.01</v>
      </c>
      <c r="W22" t="str">
        <f t="shared" si="14"/>
        <v>1.000</v>
      </c>
      <c r="X22" s="125">
        <v>1</v>
      </c>
      <c r="Y22" s="1">
        <f t="shared" si="15"/>
        <v>-0.68936450999999987</v>
      </c>
    </row>
    <row r="23" spans="1:25" x14ac:dyDescent="0.2">
      <c r="A23" t="s">
        <v>965</v>
      </c>
      <c r="B23" t="str">
        <f t="shared" si="1"/>
        <v>-0.23402</v>
      </c>
      <c r="C23" s="125">
        <v>-0.23402000000000001</v>
      </c>
      <c r="D23" t="str">
        <f t="shared" si="2"/>
        <v>-0.23573   -0.23402</v>
      </c>
      <c r="E23" t="str">
        <f t="shared" si="3"/>
        <v>-0.23573</v>
      </c>
      <c r="F23" s="125">
        <v>-0.23573</v>
      </c>
      <c r="G23" s="80">
        <f t="shared" si="4"/>
        <v>1.7099999999999893E-3</v>
      </c>
      <c r="H23" s="68">
        <f t="shared" si="0"/>
        <v>7.2540618504220479E-3</v>
      </c>
      <c r="I23">
        <f t="shared" si="5"/>
        <v>0.72540618504220478</v>
      </c>
      <c r="J23" t="str">
        <f t="shared" si="16"/>
        <v>0022 0003 0004 01 07</v>
      </c>
      <c r="K23" t="str">
        <f t="shared" si="17"/>
        <v>0003 0004 01 07</v>
      </c>
      <c r="L23" t="str">
        <f t="shared" si="18"/>
        <v>0003</v>
      </c>
      <c r="M23" s="128">
        <f t="shared" si="19"/>
        <v>3</v>
      </c>
      <c r="N23" t="str">
        <f t="shared" si="6"/>
        <v>0004 01 07</v>
      </c>
      <c r="O23" t="str">
        <f t="shared" si="7"/>
        <v>0004</v>
      </c>
      <c r="P23" s="125">
        <f t="shared" si="8"/>
        <v>4</v>
      </c>
      <c r="Q23" t="str">
        <f t="shared" si="9"/>
        <v>07</v>
      </c>
      <c r="R23" s="125">
        <f t="shared" si="10"/>
        <v>7</v>
      </c>
      <c r="S23" t="str">
        <f t="shared" si="11"/>
        <v>0.010 1.000   0.000000   -0.23573   -0.23402</v>
      </c>
      <c r="T23" t="str">
        <f t="shared" si="12"/>
        <v>0.010 1.000</v>
      </c>
      <c r="U23" t="str">
        <f t="shared" si="13"/>
        <v>0.010</v>
      </c>
      <c r="V23" s="125">
        <v>0.01</v>
      </c>
      <c r="W23" t="str">
        <f t="shared" si="14"/>
        <v>1.000</v>
      </c>
      <c r="X23" s="125">
        <v>1</v>
      </c>
      <c r="Y23" s="1">
        <f t="shared" si="15"/>
        <v>-0.23584786499999999</v>
      </c>
    </row>
    <row r="24" spans="1:25" x14ac:dyDescent="0.2">
      <c r="A24" t="s">
        <v>0</v>
      </c>
      <c r="B24" t="str">
        <f t="shared" si="1"/>
        <v>-0.53017</v>
      </c>
      <c r="C24" s="125">
        <v>-0.53017000000000003</v>
      </c>
      <c r="D24" t="str">
        <f t="shared" si="2"/>
        <v>-0.53149   -0.53017</v>
      </c>
      <c r="E24" t="str">
        <f t="shared" si="3"/>
        <v>-0.53149</v>
      </c>
      <c r="F24" s="125">
        <v>-0.53149000000000002</v>
      </c>
      <c r="G24" s="80">
        <f t="shared" si="4"/>
        <v>1.3199999999999878E-3</v>
      </c>
      <c r="H24" s="68">
        <f t="shared" si="0"/>
        <v>2.4835838868087598E-3</v>
      </c>
      <c r="I24">
        <f t="shared" si="5"/>
        <v>0.24835838868087598</v>
      </c>
      <c r="J24" t="str">
        <f t="shared" si="16"/>
        <v>0023 0004 0002 01 07</v>
      </c>
      <c r="K24" t="str">
        <f t="shared" si="17"/>
        <v>0004 0002 01 07</v>
      </c>
      <c r="L24" t="str">
        <f t="shared" si="18"/>
        <v>0004</v>
      </c>
      <c r="M24" s="128">
        <f t="shared" si="19"/>
        <v>4</v>
      </c>
      <c r="N24" t="str">
        <f t="shared" si="6"/>
        <v>0002 01 07</v>
      </c>
      <c r="O24" t="str">
        <f t="shared" si="7"/>
        <v>0002</v>
      </c>
      <c r="P24" s="125">
        <f t="shared" si="8"/>
        <v>2</v>
      </c>
      <c r="Q24" t="str">
        <f t="shared" si="9"/>
        <v>07</v>
      </c>
      <c r="R24" s="125">
        <f t="shared" si="10"/>
        <v>7</v>
      </c>
      <c r="S24" t="str">
        <f t="shared" si="11"/>
        <v>0.010 1.000   0.000000   -0.53149   -0.53017</v>
      </c>
      <c r="T24" t="str">
        <f t="shared" si="12"/>
        <v>0.010 1.000</v>
      </c>
      <c r="U24" t="str">
        <f t="shared" si="13"/>
        <v>0.010</v>
      </c>
      <c r="V24" s="125">
        <v>0.01</v>
      </c>
      <c r="W24" t="str">
        <f t="shared" si="14"/>
        <v>1.000</v>
      </c>
      <c r="X24" s="125">
        <v>1</v>
      </c>
      <c r="Y24" s="1">
        <f t="shared" si="15"/>
        <v>-0.531755745</v>
      </c>
    </row>
    <row r="25" spans="1:25" x14ac:dyDescent="0.2">
      <c r="A25" t="s">
        <v>1</v>
      </c>
      <c r="B25" t="str">
        <f t="shared" si="1"/>
        <v>+0.23810</v>
      </c>
      <c r="C25" s="125">
        <v>0.23810000000000001</v>
      </c>
      <c r="D25" t="str">
        <f t="shared" si="2"/>
        <v>+0.23832   +0.23810</v>
      </c>
      <c r="E25" t="str">
        <f t="shared" si="3"/>
        <v>+0.23832</v>
      </c>
      <c r="F25" s="125">
        <v>0.23832</v>
      </c>
      <c r="G25" s="80">
        <f t="shared" si="4"/>
        <v>2.1999999999999797E-4</v>
      </c>
      <c r="H25" s="68">
        <f t="shared" si="0"/>
        <v>9.2312856663308979E-4</v>
      </c>
      <c r="I25">
        <f t="shared" si="5"/>
        <v>9.2312856663308976E-2</v>
      </c>
      <c r="J25" t="str">
        <f t="shared" si="16"/>
        <v>0024 0004 0003 01 07</v>
      </c>
      <c r="K25" t="str">
        <f t="shared" si="17"/>
        <v>0004 0003 01 07</v>
      </c>
      <c r="L25" t="str">
        <f t="shared" si="18"/>
        <v>0004</v>
      </c>
      <c r="M25" s="128">
        <f t="shared" si="19"/>
        <v>4</v>
      </c>
      <c r="N25" t="str">
        <f t="shared" si="6"/>
        <v>0003 01 07</v>
      </c>
      <c r="O25" t="str">
        <f t="shared" si="7"/>
        <v>0003</v>
      </c>
      <c r="P25" s="125">
        <f t="shared" si="8"/>
        <v>3</v>
      </c>
      <c r="Q25" t="str">
        <f t="shared" si="9"/>
        <v>07</v>
      </c>
      <c r="R25" s="125">
        <f t="shared" si="10"/>
        <v>7</v>
      </c>
      <c r="S25" t="str">
        <f t="shared" si="11"/>
        <v>0.010 1.000   0.000000   +0.23832   +0.23810</v>
      </c>
      <c r="T25" t="str">
        <f t="shared" si="12"/>
        <v>0.010 1.000</v>
      </c>
      <c r="U25" t="str">
        <f t="shared" si="13"/>
        <v>0.010</v>
      </c>
      <c r="V25" s="125">
        <v>0.01</v>
      </c>
      <c r="W25" t="str">
        <f t="shared" si="14"/>
        <v>1.000</v>
      </c>
      <c r="X25" s="125">
        <v>1</v>
      </c>
      <c r="Y25" s="1">
        <f t="shared" si="15"/>
        <v>0.23843915999999998</v>
      </c>
    </row>
    <row r="26" spans="1:25" x14ac:dyDescent="0.2">
      <c r="A26" t="s">
        <v>2</v>
      </c>
      <c r="B26" t="str">
        <f t="shared" si="1"/>
        <v>-0.61695</v>
      </c>
      <c r="C26" s="125">
        <v>-0.61695</v>
      </c>
      <c r="D26" t="str">
        <f t="shared" si="2"/>
        <v>-0.62021   -0.61695</v>
      </c>
      <c r="E26" t="str">
        <f t="shared" si="3"/>
        <v>-0.62021</v>
      </c>
      <c r="F26" s="125">
        <v>-0.62021000000000004</v>
      </c>
      <c r="G26" s="80">
        <f t="shared" si="4"/>
        <v>3.2600000000000406E-3</v>
      </c>
      <c r="H26" s="68">
        <f t="shared" si="0"/>
        <v>5.2562841618162244E-3</v>
      </c>
      <c r="I26">
        <f t="shared" si="5"/>
        <v>0.52562841618162248</v>
      </c>
      <c r="J26" t="str">
        <f t="shared" si="16"/>
        <v>0025 0004 0005 01 07</v>
      </c>
      <c r="K26" t="str">
        <f t="shared" si="17"/>
        <v>0004 0005 01 07</v>
      </c>
      <c r="L26" t="str">
        <f t="shared" si="18"/>
        <v>0004</v>
      </c>
      <c r="M26" s="128">
        <f t="shared" si="19"/>
        <v>4</v>
      </c>
      <c r="N26" t="str">
        <f t="shared" si="6"/>
        <v>0005 01 07</v>
      </c>
      <c r="O26" t="str">
        <f t="shared" si="7"/>
        <v>0005</v>
      </c>
      <c r="P26" s="125">
        <f t="shared" si="8"/>
        <v>5</v>
      </c>
      <c r="Q26" t="str">
        <f t="shared" si="9"/>
        <v>07</v>
      </c>
      <c r="R26" s="125">
        <f t="shared" si="10"/>
        <v>7</v>
      </c>
      <c r="S26" t="str">
        <f t="shared" si="11"/>
        <v>0.010 1.000   0.000000   -0.62021   -0.61695</v>
      </c>
      <c r="T26" t="str">
        <f t="shared" si="12"/>
        <v>0.010 1.000</v>
      </c>
      <c r="U26" t="str">
        <f t="shared" si="13"/>
        <v>0.010</v>
      </c>
      <c r="V26" s="125">
        <v>0.01</v>
      </c>
      <c r="W26" t="str">
        <f t="shared" si="14"/>
        <v>1.000</v>
      </c>
      <c r="X26" s="125">
        <v>1</v>
      </c>
      <c r="Y26" s="1">
        <f t="shared" si="15"/>
        <v>-0.62052010499999999</v>
      </c>
    </row>
    <row r="27" spans="1:25" x14ac:dyDescent="0.2">
      <c r="A27" t="s">
        <v>3</v>
      </c>
      <c r="B27" t="str">
        <f t="shared" si="1"/>
        <v>+0.28851</v>
      </c>
      <c r="C27" s="125">
        <v>0.28850999999999999</v>
      </c>
      <c r="D27" t="str">
        <f t="shared" si="2"/>
        <v>+0.28898   +0.28851</v>
      </c>
      <c r="E27" t="str">
        <f t="shared" si="3"/>
        <v>+0.28898</v>
      </c>
      <c r="F27" s="125">
        <v>0.28898000000000001</v>
      </c>
      <c r="G27" s="80">
        <f t="shared" si="4"/>
        <v>4.7000000000002595E-4</v>
      </c>
      <c r="H27" s="68">
        <f t="shared" si="0"/>
        <v>1.6264101321891685E-3</v>
      </c>
      <c r="I27">
        <f t="shared" si="5"/>
        <v>0.16264101321891686</v>
      </c>
      <c r="J27" t="str">
        <f t="shared" si="16"/>
        <v>0026 0004 0007 01 07</v>
      </c>
      <c r="K27" t="str">
        <f t="shared" si="17"/>
        <v>0004 0007 01 07</v>
      </c>
      <c r="L27" t="str">
        <f t="shared" si="18"/>
        <v>0004</v>
      </c>
      <c r="M27" s="128">
        <f t="shared" si="19"/>
        <v>4</v>
      </c>
      <c r="N27" t="str">
        <f t="shared" si="6"/>
        <v>0007 01 07</v>
      </c>
      <c r="O27" t="str">
        <f t="shared" si="7"/>
        <v>0007</v>
      </c>
      <c r="P27" s="125">
        <f t="shared" si="8"/>
        <v>7</v>
      </c>
      <c r="Q27" t="str">
        <f t="shared" si="9"/>
        <v>07</v>
      </c>
      <c r="R27" s="125">
        <f t="shared" si="10"/>
        <v>7</v>
      </c>
      <c r="S27" t="str">
        <f t="shared" si="11"/>
        <v>0.010 1.000   0.000000   +0.28898   +0.28851</v>
      </c>
      <c r="T27" t="str">
        <f t="shared" si="12"/>
        <v>0.010 1.000</v>
      </c>
      <c r="U27" t="str">
        <f t="shared" si="13"/>
        <v>0.010</v>
      </c>
      <c r="V27" s="125">
        <v>0.01</v>
      </c>
      <c r="W27" t="str">
        <f t="shared" si="14"/>
        <v>1.000</v>
      </c>
      <c r="X27" s="125">
        <v>1</v>
      </c>
      <c r="Y27" s="1">
        <f t="shared" si="15"/>
        <v>0.28912449000000001</v>
      </c>
    </row>
    <row r="28" spans="1:25" x14ac:dyDescent="0.2">
      <c r="A28" t="s">
        <v>4</v>
      </c>
      <c r="B28" t="str">
        <f t="shared" si="1"/>
        <v>+0.15644</v>
      </c>
      <c r="C28" s="125">
        <v>0.15644</v>
      </c>
      <c r="D28" t="str">
        <f t="shared" si="2"/>
        <v>+0.15627   +0.15644</v>
      </c>
      <c r="E28" t="str">
        <f t="shared" si="3"/>
        <v>+0.15627</v>
      </c>
      <c r="F28" s="125">
        <v>0.15626999999999999</v>
      </c>
      <c r="G28" s="80">
        <f t="shared" si="4"/>
        <v>1.7000000000000348E-4</v>
      </c>
      <c r="H28" s="68">
        <f t="shared" si="0"/>
        <v>1.0878607538235328E-3</v>
      </c>
      <c r="I28">
        <f t="shared" si="5"/>
        <v>0.10878607538235328</v>
      </c>
      <c r="J28" t="str">
        <f t="shared" si="16"/>
        <v>0027 0004 0009 01 07</v>
      </c>
      <c r="K28" t="str">
        <f t="shared" si="17"/>
        <v>0004 0009 01 07</v>
      </c>
      <c r="L28" t="str">
        <f t="shared" si="18"/>
        <v>0004</v>
      </c>
      <c r="M28" s="128">
        <f t="shared" si="19"/>
        <v>4</v>
      </c>
      <c r="N28" t="str">
        <f t="shared" si="6"/>
        <v>0009 01 07</v>
      </c>
      <c r="O28" t="str">
        <f t="shared" si="7"/>
        <v>0009</v>
      </c>
      <c r="P28" s="125">
        <f t="shared" si="8"/>
        <v>9</v>
      </c>
      <c r="Q28" t="str">
        <f t="shared" si="9"/>
        <v>07</v>
      </c>
      <c r="R28" s="125">
        <f t="shared" si="10"/>
        <v>7</v>
      </c>
      <c r="S28" t="str">
        <f t="shared" si="11"/>
        <v>0.010 1.000   0.000000   +0.15627   +0.15644</v>
      </c>
      <c r="T28" t="str">
        <f t="shared" si="12"/>
        <v>0.010 1.000</v>
      </c>
      <c r="U28" t="str">
        <f t="shared" si="13"/>
        <v>0.010</v>
      </c>
      <c r="V28" s="125">
        <v>0.01</v>
      </c>
      <c r="W28" t="str">
        <f t="shared" si="14"/>
        <v>1.000</v>
      </c>
      <c r="X28" s="125">
        <v>1</v>
      </c>
      <c r="Y28" s="1">
        <f t="shared" si="15"/>
        <v>0.15634813499999997</v>
      </c>
    </row>
    <row r="29" spans="1:25" x14ac:dyDescent="0.2">
      <c r="A29" t="s">
        <v>5</v>
      </c>
      <c r="B29" t="str">
        <f t="shared" si="1"/>
        <v>-0.70673</v>
      </c>
      <c r="C29" s="125">
        <v>-0.70672999999999997</v>
      </c>
      <c r="D29" t="str">
        <f t="shared" si="2"/>
        <v>-0.70806   -0.70673</v>
      </c>
      <c r="E29" t="str">
        <f t="shared" si="3"/>
        <v>-0.70806</v>
      </c>
      <c r="F29" s="125">
        <v>-0.70806000000000002</v>
      </c>
      <c r="G29" s="80">
        <f t="shared" si="4"/>
        <v>1.3300000000000534E-3</v>
      </c>
      <c r="H29" s="68">
        <f t="shared" si="0"/>
        <v>1.8783718893879804E-3</v>
      </c>
      <c r="I29">
        <f t="shared" si="5"/>
        <v>0.18783718893879803</v>
      </c>
      <c r="J29" t="str">
        <f t="shared" si="16"/>
        <v>0028 0005 0001 01 07</v>
      </c>
      <c r="K29" t="str">
        <f t="shared" si="17"/>
        <v>0005 0001 01 07</v>
      </c>
      <c r="L29" t="str">
        <f t="shared" si="18"/>
        <v>0005</v>
      </c>
      <c r="M29" s="128">
        <f t="shared" si="19"/>
        <v>5</v>
      </c>
      <c r="N29" t="str">
        <f t="shared" si="6"/>
        <v>0001 01 07</v>
      </c>
      <c r="O29" t="str">
        <f t="shared" si="7"/>
        <v>0001</v>
      </c>
      <c r="P29" s="125">
        <f t="shared" si="8"/>
        <v>1</v>
      </c>
      <c r="Q29" t="str">
        <f t="shared" si="9"/>
        <v>07</v>
      </c>
      <c r="R29" s="125">
        <f t="shared" si="10"/>
        <v>7</v>
      </c>
      <c r="S29" t="str">
        <f t="shared" si="11"/>
        <v>0.010 1.000   0.000000   -0.70806   -0.70673</v>
      </c>
      <c r="T29" t="str">
        <f t="shared" si="12"/>
        <v>0.010 1.000</v>
      </c>
      <c r="U29" t="str">
        <f t="shared" si="13"/>
        <v>0.010</v>
      </c>
      <c r="V29" s="125">
        <v>0.01</v>
      </c>
      <c r="W29" t="str">
        <f t="shared" si="14"/>
        <v>1.000</v>
      </c>
      <c r="X29" s="125">
        <v>1</v>
      </c>
      <c r="Y29" s="1">
        <f t="shared" si="15"/>
        <v>-0.70841403000000003</v>
      </c>
    </row>
    <row r="30" spans="1:25" x14ac:dyDescent="0.2">
      <c r="A30" t="s">
        <v>6</v>
      </c>
      <c r="B30" t="str">
        <f t="shared" si="1"/>
        <v>-0.38985</v>
      </c>
      <c r="C30" s="125">
        <v>-0.38984999999999997</v>
      </c>
      <c r="D30" t="str">
        <f t="shared" si="2"/>
        <v>-0.39000   -0.38985</v>
      </c>
      <c r="E30" t="str">
        <f t="shared" si="3"/>
        <v>-0.39000</v>
      </c>
      <c r="F30" s="125">
        <v>-0.39</v>
      </c>
      <c r="G30" s="80">
        <f t="shared" si="4"/>
        <v>1.5000000000003899E-4</v>
      </c>
      <c r="H30" s="68">
        <f t="shared" si="0"/>
        <v>3.8461538461548458E-4</v>
      </c>
      <c r="I30">
        <f t="shared" si="5"/>
        <v>3.8461538461548456E-2</v>
      </c>
      <c r="J30" t="str">
        <f t="shared" si="16"/>
        <v>0029 0005 0002 01 07</v>
      </c>
      <c r="K30" t="str">
        <f t="shared" si="17"/>
        <v>0005 0002 01 07</v>
      </c>
      <c r="L30" t="str">
        <f t="shared" si="18"/>
        <v>0005</v>
      </c>
      <c r="M30" s="128">
        <f t="shared" si="19"/>
        <v>5</v>
      </c>
      <c r="N30" t="str">
        <f t="shared" si="6"/>
        <v>0002 01 07</v>
      </c>
      <c r="O30" t="str">
        <f t="shared" si="7"/>
        <v>0002</v>
      </c>
      <c r="P30" s="125">
        <f t="shared" si="8"/>
        <v>2</v>
      </c>
      <c r="Q30" t="str">
        <f t="shared" si="9"/>
        <v>07</v>
      </c>
      <c r="R30" s="125">
        <f t="shared" si="10"/>
        <v>7</v>
      </c>
      <c r="S30" t="str">
        <f t="shared" si="11"/>
        <v>0.010 1.000   0.000000   -0.39000   -0.38985</v>
      </c>
      <c r="T30" t="str">
        <f t="shared" si="12"/>
        <v>0.010 1.000</v>
      </c>
      <c r="U30" t="str">
        <f t="shared" si="13"/>
        <v>0.010</v>
      </c>
      <c r="V30" s="125">
        <v>0.01</v>
      </c>
      <c r="W30" t="str">
        <f t="shared" si="14"/>
        <v>1.000</v>
      </c>
      <c r="X30" s="125">
        <v>1</v>
      </c>
      <c r="Y30" s="1">
        <f t="shared" si="15"/>
        <v>-0.39019500000000001</v>
      </c>
    </row>
    <row r="31" spans="1:25" x14ac:dyDescent="0.2">
      <c r="A31" t="s">
        <v>7</v>
      </c>
      <c r="B31" t="str">
        <f t="shared" si="1"/>
        <v>+0.61834</v>
      </c>
      <c r="C31" s="125">
        <v>0.61834</v>
      </c>
      <c r="D31" t="str">
        <f t="shared" si="2"/>
        <v>+0.62021   +0.61834</v>
      </c>
      <c r="E31" t="str">
        <f t="shared" si="3"/>
        <v>+0.62021</v>
      </c>
      <c r="F31" s="125">
        <v>0.62021000000000004</v>
      </c>
      <c r="G31" s="80">
        <f t="shared" si="4"/>
        <v>1.8700000000000383E-3</v>
      </c>
      <c r="H31" s="68">
        <f t="shared" si="0"/>
        <v>3.0151077860725208E-3</v>
      </c>
      <c r="I31">
        <f t="shared" si="5"/>
        <v>0.30151077860725206</v>
      </c>
      <c r="J31" t="str">
        <f t="shared" si="16"/>
        <v>0030 0005 0004 01 07</v>
      </c>
      <c r="K31" t="str">
        <f t="shared" si="17"/>
        <v>0005 0004 01 07</v>
      </c>
      <c r="L31" t="str">
        <f t="shared" si="18"/>
        <v>0005</v>
      </c>
      <c r="M31" s="128">
        <f t="shared" si="19"/>
        <v>5</v>
      </c>
      <c r="N31" t="str">
        <f t="shared" si="6"/>
        <v>0004 01 07</v>
      </c>
      <c r="O31" t="str">
        <f t="shared" si="7"/>
        <v>0004</v>
      </c>
      <c r="P31" s="125">
        <f t="shared" si="8"/>
        <v>4</v>
      </c>
      <c r="Q31" t="str">
        <f t="shared" si="9"/>
        <v>07</v>
      </c>
      <c r="R31" s="125">
        <f t="shared" si="10"/>
        <v>7</v>
      </c>
      <c r="S31" t="str">
        <f t="shared" si="11"/>
        <v>0.010 1.000   0.000000   +0.62021   +0.61834</v>
      </c>
      <c r="T31" t="str">
        <f t="shared" si="12"/>
        <v>0.010 1.000</v>
      </c>
      <c r="U31" t="str">
        <f t="shared" si="13"/>
        <v>0.010</v>
      </c>
      <c r="V31" s="125">
        <v>0.01</v>
      </c>
      <c r="W31" t="str">
        <f t="shared" si="14"/>
        <v>1.000</v>
      </c>
      <c r="X31" s="125">
        <v>1</v>
      </c>
      <c r="Y31" s="1">
        <f t="shared" si="15"/>
        <v>0.62052010499999999</v>
      </c>
    </row>
    <row r="32" spans="1:25" x14ac:dyDescent="0.2">
      <c r="A32" t="s">
        <v>8</v>
      </c>
      <c r="B32" t="str">
        <f t="shared" si="1"/>
        <v>+0.40798</v>
      </c>
      <c r="C32" s="125">
        <v>0.40798000000000001</v>
      </c>
      <c r="D32" t="str">
        <f t="shared" si="2"/>
        <v>+0.40861   +0.40798</v>
      </c>
      <c r="E32" t="str">
        <f t="shared" si="3"/>
        <v>+0.40861</v>
      </c>
      <c r="F32" s="125">
        <v>0.40860999999999997</v>
      </c>
      <c r="G32" s="80">
        <f t="shared" si="4"/>
        <v>6.2999999999996392E-4</v>
      </c>
      <c r="H32" s="68">
        <f t="shared" si="0"/>
        <v>1.5418124862337289E-3</v>
      </c>
      <c r="I32">
        <f t="shared" si="5"/>
        <v>0.1541812486233729</v>
      </c>
      <c r="J32" t="str">
        <f t="shared" si="16"/>
        <v>0031 0005 0006 01 07</v>
      </c>
      <c r="K32" t="str">
        <f t="shared" si="17"/>
        <v>0005 0006 01 07</v>
      </c>
      <c r="L32" t="str">
        <f t="shared" si="18"/>
        <v>0005</v>
      </c>
      <c r="M32" s="128">
        <f t="shared" si="19"/>
        <v>5</v>
      </c>
      <c r="N32" t="str">
        <f t="shared" si="6"/>
        <v>0006 01 07</v>
      </c>
      <c r="O32" t="str">
        <f t="shared" si="7"/>
        <v>0006</v>
      </c>
      <c r="P32" s="125">
        <f t="shared" si="8"/>
        <v>6</v>
      </c>
      <c r="Q32" t="str">
        <f t="shared" si="9"/>
        <v>07</v>
      </c>
      <c r="R32" s="125">
        <f t="shared" si="10"/>
        <v>7</v>
      </c>
      <c r="S32" t="str">
        <f t="shared" si="11"/>
        <v>0.010 1.000   0.000000   +0.40861   +0.40798</v>
      </c>
      <c r="T32" t="str">
        <f t="shared" si="12"/>
        <v>0.010 1.000</v>
      </c>
      <c r="U32" t="str">
        <f t="shared" si="13"/>
        <v>0.010</v>
      </c>
      <c r="V32" s="125">
        <v>0.01</v>
      </c>
      <c r="W32" t="str">
        <f t="shared" si="14"/>
        <v>1.000</v>
      </c>
      <c r="X32" s="125">
        <v>1</v>
      </c>
      <c r="Y32" s="1">
        <f t="shared" si="15"/>
        <v>0.40881430499999993</v>
      </c>
    </row>
    <row r="33" spans="1:25" x14ac:dyDescent="0.2">
      <c r="A33" t="s">
        <v>9</v>
      </c>
      <c r="B33" t="str">
        <f t="shared" si="1"/>
        <v>-0.38094</v>
      </c>
      <c r="C33" s="125">
        <v>-0.38094</v>
      </c>
      <c r="D33" t="str">
        <f t="shared" si="2"/>
        <v>-0.38083   -0.38094</v>
      </c>
      <c r="E33" t="str">
        <f t="shared" si="3"/>
        <v>-0.38083</v>
      </c>
      <c r="F33" s="125">
        <v>-0.38083</v>
      </c>
      <c r="G33" s="80">
        <f t="shared" si="4"/>
        <v>1.0999999999999899E-4</v>
      </c>
      <c r="H33" s="68">
        <f t="shared" si="0"/>
        <v>2.8884279074652467E-4</v>
      </c>
      <c r="I33">
        <f t="shared" si="5"/>
        <v>2.8884279074652467E-2</v>
      </c>
      <c r="J33" t="str">
        <f t="shared" si="16"/>
        <v>0032 0006 0005 01 07</v>
      </c>
      <c r="K33" t="str">
        <f t="shared" si="17"/>
        <v>0006 0005 01 07</v>
      </c>
      <c r="L33" t="str">
        <f t="shared" si="18"/>
        <v>0006</v>
      </c>
      <c r="M33" s="128">
        <f t="shared" si="19"/>
        <v>6</v>
      </c>
      <c r="N33" t="str">
        <f t="shared" si="6"/>
        <v>0005 01 07</v>
      </c>
      <c r="O33" t="str">
        <f t="shared" si="7"/>
        <v>0005</v>
      </c>
      <c r="P33" s="125">
        <f t="shared" si="8"/>
        <v>5</v>
      </c>
      <c r="Q33" t="str">
        <f t="shared" si="9"/>
        <v>07</v>
      </c>
      <c r="R33" s="125">
        <f t="shared" si="10"/>
        <v>7</v>
      </c>
      <c r="S33" t="str">
        <f t="shared" si="11"/>
        <v>0.010 1.000   0.000000   -0.38083   -0.38094</v>
      </c>
      <c r="T33" t="str">
        <f t="shared" si="12"/>
        <v>0.010 1.000</v>
      </c>
      <c r="U33" t="str">
        <f t="shared" si="13"/>
        <v>0.010</v>
      </c>
      <c r="V33" s="125">
        <v>0.01</v>
      </c>
      <c r="W33" t="str">
        <f t="shared" si="14"/>
        <v>1.000</v>
      </c>
      <c r="X33" s="125">
        <v>1</v>
      </c>
      <c r="Y33" s="1">
        <f t="shared" si="15"/>
        <v>-0.381020415</v>
      </c>
    </row>
    <row r="34" spans="1:25" x14ac:dyDescent="0.2">
      <c r="A34" t="s">
        <v>10</v>
      </c>
      <c r="B34" t="str">
        <f t="shared" si="1"/>
        <v>+0.05810</v>
      </c>
      <c r="C34" s="125">
        <v>5.8099999999999999E-2</v>
      </c>
      <c r="D34" t="str">
        <f t="shared" si="2"/>
        <v>+0.05839   +0.05810</v>
      </c>
      <c r="E34" t="str">
        <f t="shared" si="3"/>
        <v>+0.05839</v>
      </c>
      <c r="F34" s="125">
        <v>5.8389999999999997E-2</v>
      </c>
      <c r="G34" s="80">
        <f t="shared" si="4"/>
        <v>2.8999999999999859E-4</v>
      </c>
      <c r="H34" s="68">
        <f t="shared" si="0"/>
        <v>4.9666038705257513E-3</v>
      </c>
      <c r="I34">
        <f t="shared" si="5"/>
        <v>0.49666038705257515</v>
      </c>
      <c r="J34" t="str">
        <f t="shared" si="16"/>
        <v>0033 0006 0011 01 07</v>
      </c>
      <c r="K34" t="str">
        <f t="shared" si="17"/>
        <v>0006 0011 01 07</v>
      </c>
      <c r="L34" t="str">
        <f t="shared" si="18"/>
        <v>0006</v>
      </c>
      <c r="M34" s="128">
        <f t="shared" si="19"/>
        <v>6</v>
      </c>
      <c r="N34" t="str">
        <f t="shared" si="6"/>
        <v>0011 01 07</v>
      </c>
      <c r="O34" t="str">
        <f t="shared" si="7"/>
        <v>0011</v>
      </c>
      <c r="P34" s="125">
        <f t="shared" si="8"/>
        <v>11</v>
      </c>
      <c r="Q34" t="str">
        <f t="shared" si="9"/>
        <v>07</v>
      </c>
      <c r="R34" s="125">
        <f t="shared" si="10"/>
        <v>7</v>
      </c>
      <c r="S34" t="str">
        <f t="shared" si="11"/>
        <v>0.010 1.000   0.000000   +0.05839   +0.05810</v>
      </c>
      <c r="T34" t="str">
        <f t="shared" si="12"/>
        <v>0.010 1.000</v>
      </c>
      <c r="U34" t="str">
        <f t="shared" si="13"/>
        <v>0.010</v>
      </c>
      <c r="V34" s="125">
        <v>0.01</v>
      </c>
      <c r="W34" t="str">
        <f t="shared" si="14"/>
        <v>1.000</v>
      </c>
      <c r="X34" s="125">
        <v>1</v>
      </c>
      <c r="Y34" s="1">
        <f t="shared" si="15"/>
        <v>5.8419194999999993E-2</v>
      </c>
    </row>
    <row r="35" spans="1:25" x14ac:dyDescent="0.2">
      <c r="A35" t="s">
        <v>11</v>
      </c>
      <c r="B35" t="str">
        <f t="shared" si="1"/>
        <v>+0.06530</v>
      </c>
      <c r="C35" s="125">
        <v>6.5299999999999997E-2</v>
      </c>
      <c r="D35" t="str">
        <f t="shared" si="2"/>
        <v>+0.06525   +0.06530</v>
      </c>
      <c r="E35" t="str">
        <f t="shared" si="3"/>
        <v>+0.06525</v>
      </c>
      <c r="F35" s="125">
        <v>6.5250000000000002E-2</v>
      </c>
      <c r="G35" s="80">
        <f t="shared" si="4"/>
        <v>4.9999999999994493E-5</v>
      </c>
      <c r="H35" s="68">
        <f t="shared" si="0"/>
        <v>7.6628352490413013E-4</v>
      </c>
      <c r="I35">
        <f t="shared" si="5"/>
        <v>7.6628352490413013E-2</v>
      </c>
      <c r="J35" t="str">
        <f t="shared" si="16"/>
        <v>0034 0006 0012 01 07</v>
      </c>
      <c r="K35" t="str">
        <f t="shared" si="17"/>
        <v>0006 0012 01 07</v>
      </c>
      <c r="L35" t="str">
        <f t="shared" si="18"/>
        <v>0006</v>
      </c>
      <c r="M35" s="128">
        <f t="shared" si="19"/>
        <v>6</v>
      </c>
      <c r="N35" t="str">
        <f t="shared" si="6"/>
        <v>0012 01 07</v>
      </c>
      <c r="O35" t="str">
        <f t="shared" si="7"/>
        <v>0012</v>
      </c>
      <c r="P35" s="125">
        <f t="shared" si="8"/>
        <v>12</v>
      </c>
      <c r="Q35" t="str">
        <f t="shared" si="9"/>
        <v>07</v>
      </c>
      <c r="R35" s="125">
        <f t="shared" si="10"/>
        <v>7</v>
      </c>
      <c r="S35" t="str">
        <f t="shared" si="11"/>
        <v>0.010 1.000   0.000000   +0.06525   +0.06530</v>
      </c>
      <c r="T35" t="str">
        <f t="shared" si="12"/>
        <v>0.010 1.000</v>
      </c>
      <c r="U35" t="str">
        <f t="shared" si="13"/>
        <v>0.010</v>
      </c>
      <c r="V35" s="125">
        <v>0.01</v>
      </c>
      <c r="W35" t="str">
        <f t="shared" si="14"/>
        <v>1.000</v>
      </c>
      <c r="X35" s="125">
        <v>1</v>
      </c>
      <c r="Y35" s="1">
        <f t="shared" si="15"/>
        <v>6.5282624999999997E-2</v>
      </c>
    </row>
    <row r="36" spans="1:25" x14ac:dyDescent="0.2">
      <c r="A36" t="s">
        <v>12</v>
      </c>
      <c r="B36" t="str">
        <f t="shared" si="1"/>
        <v>+0.14493</v>
      </c>
      <c r="C36" s="125">
        <v>0.14493</v>
      </c>
      <c r="D36" t="str">
        <f t="shared" si="2"/>
        <v>+0.14533   +0.14493</v>
      </c>
      <c r="E36" t="str">
        <f t="shared" si="3"/>
        <v>+0.14533</v>
      </c>
      <c r="F36" s="125">
        <v>0.14532999999999999</v>
      </c>
      <c r="G36" s="80">
        <f t="shared" si="4"/>
        <v>3.999999999999837E-4</v>
      </c>
      <c r="H36" s="68">
        <f t="shared" si="0"/>
        <v>2.7523567054289115E-3</v>
      </c>
      <c r="I36">
        <f t="shared" si="5"/>
        <v>0.27523567054289116</v>
      </c>
      <c r="J36" t="str">
        <f t="shared" si="16"/>
        <v>0035 0006 0013 01 07</v>
      </c>
      <c r="K36" t="str">
        <f t="shared" si="17"/>
        <v>0006 0013 01 07</v>
      </c>
      <c r="L36" t="str">
        <f t="shared" si="18"/>
        <v>0006</v>
      </c>
      <c r="M36" s="128">
        <f t="shared" si="19"/>
        <v>6</v>
      </c>
      <c r="N36" t="str">
        <f t="shared" si="6"/>
        <v>0013 01 07</v>
      </c>
      <c r="O36" t="str">
        <f t="shared" si="7"/>
        <v>0013</v>
      </c>
      <c r="P36" s="125">
        <f t="shared" si="8"/>
        <v>13</v>
      </c>
      <c r="Q36" t="str">
        <f t="shared" si="9"/>
        <v>07</v>
      </c>
      <c r="R36" s="125">
        <f t="shared" si="10"/>
        <v>7</v>
      </c>
      <c r="S36" t="str">
        <f t="shared" si="11"/>
        <v>0.010 1.000   0.000000   +0.14533   +0.14493</v>
      </c>
      <c r="T36" t="str">
        <f t="shared" si="12"/>
        <v>0.010 1.000</v>
      </c>
      <c r="U36" t="str">
        <f t="shared" si="13"/>
        <v>0.010</v>
      </c>
      <c r="V36" s="125">
        <v>0.01</v>
      </c>
      <c r="W36" t="str">
        <f t="shared" si="14"/>
        <v>1.000</v>
      </c>
      <c r="X36" s="125">
        <v>1</v>
      </c>
      <c r="Y36" s="1">
        <f t="shared" si="15"/>
        <v>0.14540266499999999</v>
      </c>
    </row>
    <row r="37" spans="1:25" x14ac:dyDescent="0.2">
      <c r="A37" t="s">
        <v>13</v>
      </c>
      <c r="B37" t="str">
        <f t="shared" si="1"/>
        <v>-0.28171</v>
      </c>
      <c r="C37" s="125">
        <v>-0.28171000000000002</v>
      </c>
      <c r="D37" t="str">
        <f t="shared" si="2"/>
        <v>-0.28262   -0.28171</v>
      </c>
      <c r="E37" t="str">
        <f t="shared" si="3"/>
        <v>-0.28262</v>
      </c>
      <c r="F37" s="125">
        <v>-0.28261999999999998</v>
      </c>
      <c r="G37" s="80">
        <f t="shared" si="4"/>
        <v>9.0999999999996639E-4</v>
      </c>
      <c r="H37" s="68">
        <f t="shared" si="0"/>
        <v>3.2198712051516752E-3</v>
      </c>
      <c r="I37">
        <f t="shared" si="5"/>
        <v>0.32198712051516754</v>
      </c>
      <c r="J37" t="str">
        <f t="shared" si="16"/>
        <v>0036 0007 0004 01 07</v>
      </c>
      <c r="K37" t="str">
        <f t="shared" si="17"/>
        <v>0007 0004 01 07</v>
      </c>
      <c r="L37" t="str">
        <f t="shared" si="18"/>
        <v>0007</v>
      </c>
      <c r="M37" s="128">
        <f t="shared" si="19"/>
        <v>7</v>
      </c>
      <c r="N37" t="str">
        <f t="shared" si="6"/>
        <v>0004 01 07</v>
      </c>
      <c r="O37" t="str">
        <f t="shared" si="7"/>
        <v>0004</v>
      </c>
      <c r="P37" s="125">
        <f t="shared" si="8"/>
        <v>4</v>
      </c>
      <c r="Q37" t="str">
        <f t="shared" si="9"/>
        <v>07</v>
      </c>
      <c r="R37" s="125">
        <f t="shared" si="10"/>
        <v>7</v>
      </c>
      <c r="S37" t="str">
        <f t="shared" si="11"/>
        <v>0.010 1.000   0.000000   -0.28262   -0.28171</v>
      </c>
      <c r="T37" t="str">
        <f t="shared" si="12"/>
        <v>0.010 1.000</v>
      </c>
      <c r="U37" t="str">
        <f t="shared" si="13"/>
        <v>0.010</v>
      </c>
      <c r="V37" s="125">
        <v>0.01</v>
      </c>
      <c r="W37" t="str">
        <f t="shared" si="14"/>
        <v>1.000</v>
      </c>
      <c r="X37" s="125">
        <v>1</v>
      </c>
      <c r="Y37" s="1">
        <f t="shared" si="15"/>
        <v>-0.28276130999999999</v>
      </c>
    </row>
    <row r="38" spans="1:25" x14ac:dyDescent="0.2">
      <c r="A38" t="s">
        <v>14</v>
      </c>
      <c r="B38" t="str">
        <f t="shared" si="1"/>
        <v>+0.03669</v>
      </c>
      <c r="C38" s="125">
        <v>3.669E-2</v>
      </c>
      <c r="D38" t="str">
        <f t="shared" si="2"/>
        <v>+0.03673   +0.03669</v>
      </c>
      <c r="E38" t="str">
        <f t="shared" si="3"/>
        <v>+0.03673</v>
      </c>
      <c r="F38" s="125">
        <v>3.6729999999999999E-2</v>
      </c>
      <c r="G38" s="80">
        <f t="shared" si="4"/>
        <v>3.999999999999837E-5</v>
      </c>
      <c r="H38" s="68">
        <f t="shared" si="0"/>
        <v>1.0890280424720492E-3</v>
      </c>
      <c r="I38">
        <f t="shared" si="5"/>
        <v>0.10890280424720493</v>
      </c>
      <c r="J38" t="str">
        <f t="shared" si="16"/>
        <v>0037 0007 0008 01 07</v>
      </c>
      <c r="K38" t="str">
        <f t="shared" si="17"/>
        <v>0007 0008 01 07</v>
      </c>
      <c r="L38" t="str">
        <f t="shared" si="18"/>
        <v>0007</v>
      </c>
      <c r="M38" s="128">
        <f t="shared" si="19"/>
        <v>7</v>
      </c>
      <c r="N38" t="str">
        <f t="shared" si="6"/>
        <v>0008 01 07</v>
      </c>
      <c r="O38" t="str">
        <f t="shared" si="7"/>
        <v>0008</v>
      </c>
      <c r="P38" s="125">
        <f t="shared" si="8"/>
        <v>8</v>
      </c>
      <c r="Q38" t="str">
        <f t="shared" si="9"/>
        <v>07</v>
      </c>
      <c r="R38" s="125">
        <f t="shared" si="10"/>
        <v>7</v>
      </c>
      <c r="S38" t="str">
        <f t="shared" si="11"/>
        <v>0.010 1.000   0.000000   +0.03673   +0.03669</v>
      </c>
      <c r="T38" t="str">
        <f t="shared" si="12"/>
        <v>0.010 1.000</v>
      </c>
      <c r="U38" t="str">
        <f t="shared" si="13"/>
        <v>0.010</v>
      </c>
      <c r="V38" s="125">
        <v>0.01</v>
      </c>
      <c r="W38" t="str">
        <f t="shared" si="14"/>
        <v>1.000</v>
      </c>
      <c r="X38" s="125">
        <v>1</v>
      </c>
      <c r="Y38" s="1">
        <f t="shared" si="15"/>
        <v>3.6748364999999998E-2</v>
      </c>
    </row>
    <row r="39" spans="1:25" x14ac:dyDescent="0.2">
      <c r="A39" t="s">
        <v>15</v>
      </c>
      <c r="B39" t="str">
        <f t="shared" si="1"/>
        <v>+0.24441</v>
      </c>
      <c r="C39" s="125">
        <v>0.24440999999999999</v>
      </c>
      <c r="D39" t="str">
        <f t="shared" si="2"/>
        <v>+0.24407   +0.24441</v>
      </c>
      <c r="E39" t="str">
        <f t="shared" si="3"/>
        <v>+0.24407</v>
      </c>
      <c r="F39" s="125">
        <v>0.24407000000000001</v>
      </c>
      <c r="G39" s="80">
        <f t="shared" si="4"/>
        <v>3.3999999999997921E-4</v>
      </c>
      <c r="H39" s="68">
        <f t="shared" si="0"/>
        <v>1.3930429794730167E-3</v>
      </c>
      <c r="I39">
        <f t="shared" si="5"/>
        <v>0.13930429794730168</v>
      </c>
      <c r="J39" t="str">
        <f t="shared" si="16"/>
        <v>0038 0007 0009 01 07</v>
      </c>
      <c r="K39" t="str">
        <f t="shared" si="17"/>
        <v>0007 0009 01 07</v>
      </c>
      <c r="L39" t="str">
        <f t="shared" si="18"/>
        <v>0007</v>
      </c>
      <c r="M39" s="128">
        <f t="shared" si="19"/>
        <v>7</v>
      </c>
      <c r="N39" t="str">
        <f t="shared" si="6"/>
        <v>0009 01 07</v>
      </c>
      <c r="O39" t="str">
        <f t="shared" si="7"/>
        <v>0009</v>
      </c>
      <c r="P39" s="125">
        <f t="shared" si="8"/>
        <v>9</v>
      </c>
      <c r="Q39" t="str">
        <f t="shared" si="9"/>
        <v>07</v>
      </c>
      <c r="R39" s="125">
        <f t="shared" si="10"/>
        <v>7</v>
      </c>
      <c r="S39" t="str">
        <f t="shared" si="11"/>
        <v>0.010 1.000   0.000000   +0.24407   +0.24441</v>
      </c>
      <c r="T39" t="str">
        <f t="shared" si="12"/>
        <v>0.010 1.000</v>
      </c>
      <c r="U39" t="str">
        <f t="shared" si="13"/>
        <v>0.010</v>
      </c>
      <c r="V39" s="125">
        <v>0.01</v>
      </c>
      <c r="W39" t="str">
        <f t="shared" si="14"/>
        <v>1.000</v>
      </c>
      <c r="X39" s="125">
        <v>1</v>
      </c>
      <c r="Y39" s="1">
        <f t="shared" si="15"/>
        <v>0.244192035</v>
      </c>
    </row>
    <row r="40" spans="1:25" x14ac:dyDescent="0.2">
      <c r="A40" t="s">
        <v>16</v>
      </c>
      <c r="B40" t="str">
        <f t="shared" si="1"/>
        <v>-0.03677</v>
      </c>
      <c r="C40" s="125">
        <v>-3.6769999999999997E-2</v>
      </c>
      <c r="D40" t="str">
        <f t="shared" si="2"/>
        <v>-0.03673   -0.03677</v>
      </c>
      <c r="E40" t="str">
        <f t="shared" si="3"/>
        <v>-0.03673</v>
      </c>
      <c r="F40" s="125">
        <v>-3.6729999999999999E-2</v>
      </c>
      <c r="G40" s="80">
        <f t="shared" si="4"/>
        <v>3.999999999999837E-5</v>
      </c>
      <c r="H40" s="68">
        <f t="shared" si="0"/>
        <v>1.0890280424720492E-3</v>
      </c>
      <c r="I40">
        <f t="shared" si="5"/>
        <v>0.10890280424720493</v>
      </c>
      <c r="J40" t="str">
        <f t="shared" si="16"/>
        <v>0039 0008 0007 01 07</v>
      </c>
      <c r="K40" t="str">
        <f t="shared" si="17"/>
        <v>0008 0007 01 07</v>
      </c>
      <c r="L40" t="str">
        <f t="shared" si="18"/>
        <v>0008</v>
      </c>
      <c r="M40" s="128">
        <f t="shared" si="19"/>
        <v>8</v>
      </c>
      <c r="N40" t="str">
        <f t="shared" si="6"/>
        <v>0007 01 07</v>
      </c>
      <c r="O40" t="str">
        <f t="shared" si="7"/>
        <v>0007</v>
      </c>
      <c r="P40" s="125">
        <f t="shared" si="8"/>
        <v>7</v>
      </c>
      <c r="Q40" t="str">
        <f t="shared" si="9"/>
        <v>07</v>
      </c>
      <c r="R40" s="125">
        <f t="shared" si="10"/>
        <v>7</v>
      </c>
      <c r="S40" t="str">
        <f t="shared" si="11"/>
        <v>0.010 1.000   0.000000   -0.03673   -0.03677</v>
      </c>
      <c r="T40" t="str">
        <f t="shared" si="12"/>
        <v>0.010 1.000</v>
      </c>
      <c r="U40" t="str">
        <f t="shared" si="13"/>
        <v>0.010</v>
      </c>
      <c r="V40" s="125">
        <v>0.01</v>
      </c>
      <c r="W40" t="str">
        <f t="shared" si="14"/>
        <v>1.000</v>
      </c>
      <c r="X40" s="125">
        <v>1</v>
      </c>
      <c r="Y40" s="1">
        <f t="shared" si="15"/>
        <v>-3.6748364999999998E-2</v>
      </c>
    </row>
    <row r="41" spans="1:25" x14ac:dyDescent="0.2">
      <c r="A41" t="s">
        <v>17</v>
      </c>
      <c r="B41" t="str">
        <f t="shared" si="1"/>
        <v>-0.15112</v>
      </c>
      <c r="C41" s="125">
        <v>-0.15112</v>
      </c>
      <c r="D41" t="str">
        <f t="shared" si="2"/>
        <v>-0.15143   -0.15112</v>
      </c>
      <c r="E41" t="str">
        <f t="shared" si="3"/>
        <v>-0.15143</v>
      </c>
      <c r="F41" s="125">
        <v>-0.15143000000000001</v>
      </c>
      <c r="G41" s="80">
        <f t="shared" si="4"/>
        <v>3.1000000000000472E-4</v>
      </c>
      <c r="H41" s="68">
        <f t="shared" si="0"/>
        <v>2.0471504985802333E-3</v>
      </c>
      <c r="I41">
        <f t="shared" si="5"/>
        <v>0.20471504985802333</v>
      </c>
      <c r="J41" t="str">
        <f t="shared" si="16"/>
        <v>0040 0009 0004 01 07</v>
      </c>
      <c r="K41" t="str">
        <f t="shared" si="17"/>
        <v>0009 0004 01 07</v>
      </c>
      <c r="L41" t="str">
        <f t="shared" si="18"/>
        <v>0009</v>
      </c>
      <c r="M41" s="128">
        <f t="shared" si="19"/>
        <v>9</v>
      </c>
      <c r="N41" t="str">
        <f t="shared" si="6"/>
        <v>0004 01 07</v>
      </c>
      <c r="O41" t="str">
        <f t="shared" si="7"/>
        <v>0004</v>
      </c>
      <c r="P41" s="125">
        <f t="shared" si="8"/>
        <v>4</v>
      </c>
      <c r="Q41" t="str">
        <f t="shared" si="9"/>
        <v>07</v>
      </c>
      <c r="R41" s="125">
        <f t="shared" si="10"/>
        <v>7</v>
      </c>
      <c r="S41" t="str">
        <f t="shared" si="11"/>
        <v>0.010 1.000   0.000000   -0.15143   -0.15112</v>
      </c>
      <c r="T41" t="str">
        <f t="shared" si="12"/>
        <v>0.010 1.000</v>
      </c>
      <c r="U41" t="str">
        <f t="shared" si="13"/>
        <v>0.010</v>
      </c>
      <c r="V41" s="125">
        <v>0.01</v>
      </c>
      <c r="W41" t="str">
        <f t="shared" si="14"/>
        <v>1.000</v>
      </c>
      <c r="X41" s="125">
        <v>1</v>
      </c>
      <c r="Y41" s="1">
        <f t="shared" si="15"/>
        <v>-0.15150571500000001</v>
      </c>
    </row>
    <row r="42" spans="1:25" x14ac:dyDescent="0.2">
      <c r="A42" t="s">
        <v>18</v>
      </c>
      <c r="B42" t="str">
        <f t="shared" si="1"/>
        <v>-0.24416</v>
      </c>
      <c r="C42" s="125">
        <v>-0.24415999999999999</v>
      </c>
      <c r="D42" t="str">
        <f t="shared" si="2"/>
        <v>-0.24407   -0.24416</v>
      </c>
      <c r="E42" t="str">
        <f t="shared" si="3"/>
        <v>-0.24407</v>
      </c>
      <c r="F42" s="125">
        <v>-0.24407000000000001</v>
      </c>
      <c r="G42" s="80">
        <f t="shared" si="4"/>
        <v>8.9999999999978986E-5</v>
      </c>
      <c r="H42" s="68">
        <f t="shared" si="0"/>
        <v>3.6874667103691146E-4</v>
      </c>
      <c r="I42">
        <f t="shared" si="5"/>
        <v>3.6874667103691146E-2</v>
      </c>
      <c r="J42" t="str">
        <f t="shared" si="16"/>
        <v>0041 0009 0007 01 07</v>
      </c>
      <c r="K42" t="str">
        <f t="shared" si="17"/>
        <v>0009 0007 01 07</v>
      </c>
      <c r="L42" t="str">
        <f t="shared" si="18"/>
        <v>0009</v>
      </c>
      <c r="M42" s="128">
        <f t="shared" si="19"/>
        <v>9</v>
      </c>
      <c r="N42" t="str">
        <f t="shared" si="6"/>
        <v>0007 01 07</v>
      </c>
      <c r="O42" t="str">
        <f t="shared" si="7"/>
        <v>0007</v>
      </c>
      <c r="P42" s="125">
        <f t="shared" si="8"/>
        <v>7</v>
      </c>
      <c r="Q42" t="str">
        <f t="shared" si="9"/>
        <v>07</v>
      </c>
      <c r="R42" s="125">
        <f t="shared" si="10"/>
        <v>7</v>
      </c>
      <c r="S42" t="str">
        <f t="shared" si="11"/>
        <v>0.010 1.000   0.000000   -0.24407   -0.24416</v>
      </c>
      <c r="T42" t="str">
        <f t="shared" si="12"/>
        <v>0.010 1.000</v>
      </c>
      <c r="U42" t="str">
        <f t="shared" si="13"/>
        <v>0.010</v>
      </c>
      <c r="V42" s="125">
        <v>0.01</v>
      </c>
      <c r="W42" t="str">
        <f t="shared" si="14"/>
        <v>1.000</v>
      </c>
      <c r="X42" s="125">
        <v>1</v>
      </c>
      <c r="Y42" s="1">
        <f t="shared" si="15"/>
        <v>-0.244192035</v>
      </c>
    </row>
    <row r="43" spans="1:25" x14ac:dyDescent="0.2">
      <c r="A43" t="s">
        <v>19</v>
      </c>
      <c r="B43" t="str">
        <f t="shared" si="1"/>
        <v>+0.03793</v>
      </c>
      <c r="C43" s="125">
        <v>3.7929999999999998E-2</v>
      </c>
      <c r="D43" t="str">
        <f t="shared" si="2"/>
        <v>+0.03784   +0.03793</v>
      </c>
      <c r="E43" t="str">
        <f t="shared" si="3"/>
        <v>+0.03784</v>
      </c>
      <c r="F43" s="125">
        <v>3.7839999999999999E-2</v>
      </c>
      <c r="G43" s="80">
        <f t="shared" si="4"/>
        <v>8.9999999999999802E-5</v>
      </c>
      <c r="H43" s="68">
        <f t="shared" si="0"/>
        <v>2.3784355179703965E-3</v>
      </c>
      <c r="I43">
        <f t="shared" si="5"/>
        <v>0.23784355179703964</v>
      </c>
      <c r="J43" t="str">
        <f t="shared" si="16"/>
        <v>0042 0009 0010 01 07</v>
      </c>
      <c r="K43" t="str">
        <f t="shared" si="17"/>
        <v>0009 0010 01 07</v>
      </c>
      <c r="L43" t="str">
        <f t="shared" si="18"/>
        <v>0009</v>
      </c>
      <c r="M43" s="128">
        <f t="shared" si="19"/>
        <v>9</v>
      </c>
      <c r="N43" t="str">
        <f t="shared" si="6"/>
        <v>0010 01 07</v>
      </c>
      <c r="O43" t="str">
        <f t="shared" si="7"/>
        <v>0010</v>
      </c>
      <c r="P43" s="125">
        <f t="shared" si="8"/>
        <v>10</v>
      </c>
      <c r="Q43" t="str">
        <f t="shared" si="9"/>
        <v>07</v>
      </c>
      <c r="R43" s="125">
        <f t="shared" si="10"/>
        <v>7</v>
      </c>
      <c r="S43" t="str">
        <f t="shared" si="11"/>
        <v>0.010 1.000   0.000000   +0.03784   +0.03793</v>
      </c>
      <c r="T43" t="str">
        <f t="shared" si="12"/>
        <v>0.010 1.000</v>
      </c>
      <c r="U43" t="str">
        <f t="shared" si="13"/>
        <v>0.010</v>
      </c>
      <c r="V43" s="125">
        <v>0.01</v>
      </c>
      <c r="W43" t="str">
        <f t="shared" si="14"/>
        <v>1.000</v>
      </c>
      <c r="X43" s="125">
        <v>1</v>
      </c>
      <c r="Y43" s="1">
        <f t="shared" si="15"/>
        <v>3.7858919999999997E-2</v>
      </c>
    </row>
    <row r="44" spans="1:25" x14ac:dyDescent="0.2">
      <c r="A44" t="s">
        <v>20</v>
      </c>
      <c r="B44" t="str">
        <f t="shared" si="1"/>
        <v>+0.07699</v>
      </c>
      <c r="C44" s="125">
        <v>7.6990000000000003E-2</v>
      </c>
      <c r="D44" t="str">
        <f t="shared" si="2"/>
        <v>+0.07692   +0.07699</v>
      </c>
      <c r="E44" t="str">
        <f t="shared" si="3"/>
        <v>+0.07692</v>
      </c>
      <c r="F44" s="125">
        <v>7.6920000000000002E-2</v>
      </c>
      <c r="G44" s="80">
        <f t="shared" si="4"/>
        <v>7.0000000000000617E-5</v>
      </c>
      <c r="H44" s="68">
        <f t="shared" si="0"/>
        <v>9.1003640145606622E-4</v>
      </c>
      <c r="I44">
        <f t="shared" si="5"/>
        <v>9.1003640145606621E-2</v>
      </c>
      <c r="J44" t="str">
        <f t="shared" si="16"/>
        <v>0043 0009 0014 01 07</v>
      </c>
      <c r="K44" t="str">
        <f t="shared" si="17"/>
        <v>0009 0014 01 07</v>
      </c>
      <c r="L44" t="str">
        <f t="shared" si="18"/>
        <v>0009</v>
      </c>
      <c r="M44" s="128">
        <f t="shared" si="19"/>
        <v>9</v>
      </c>
      <c r="N44" t="str">
        <f t="shared" si="6"/>
        <v>0014 01 07</v>
      </c>
      <c r="O44" t="str">
        <f t="shared" si="7"/>
        <v>0014</v>
      </c>
      <c r="P44" s="125">
        <f t="shared" si="8"/>
        <v>14</v>
      </c>
      <c r="Q44" t="str">
        <f t="shared" si="9"/>
        <v>07</v>
      </c>
      <c r="R44" s="125">
        <f t="shared" si="10"/>
        <v>7</v>
      </c>
      <c r="S44" t="str">
        <f t="shared" si="11"/>
        <v>0.010 1.000   0.000000   +0.07692   +0.07699</v>
      </c>
      <c r="T44" t="str">
        <f t="shared" si="12"/>
        <v>0.010 1.000</v>
      </c>
      <c r="U44" t="str">
        <f t="shared" si="13"/>
        <v>0.010</v>
      </c>
      <c r="V44" s="125">
        <v>0.01</v>
      </c>
      <c r="W44" t="str">
        <f t="shared" si="14"/>
        <v>1.000</v>
      </c>
      <c r="X44" s="125">
        <v>1</v>
      </c>
      <c r="Y44" s="1">
        <f t="shared" si="15"/>
        <v>7.6958459999999992E-2</v>
      </c>
    </row>
    <row r="45" spans="1:25" x14ac:dyDescent="0.2">
      <c r="A45" t="s">
        <v>21</v>
      </c>
      <c r="B45" t="str">
        <f t="shared" si="1"/>
        <v>-0.03778</v>
      </c>
      <c r="C45" s="125">
        <v>-3.7780000000000001E-2</v>
      </c>
      <c r="D45" t="str">
        <f t="shared" si="2"/>
        <v>-0.03784   -0.03778</v>
      </c>
      <c r="E45" t="str">
        <f t="shared" si="3"/>
        <v>-0.03784</v>
      </c>
      <c r="F45" s="125">
        <v>-3.7839999999999999E-2</v>
      </c>
      <c r="G45" s="80">
        <f t="shared" si="4"/>
        <v>5.9999999999997555E-5</v>
      </c>
      <c r="H45" s="68">
        <f t="shared" si="0"/>
        <v>1.58562367864687E-3</v>
      </c>
      <c r="I45">
        <f t="shared" si="5"/>
        <v>0.158562367864687</v>
      </c>
      <c r="J45" t="str">
        <f t="shared" si="16"/>
        <v>0044 0010 0009 01 07</v>
      </c>
      <c r="K45" t="str">
        <f t="shared" si="17"/>
        <v>0010 0009 01 07</v>
      </c>
      <c r="L45" t="str">
        <f t="shared" si="18"/>
        <v>0010</v>
      </c>
      <c r="M45" s="128">
        <f t="shared" si="19"/>
        <v>10</v>
      </c>
      <c r="N45" t="str">
        <f t="shared" si="6"/>
        <v>0009 01 07</v>
      </c>
      <c r="O45" t="str">
        <f t="shared" si="7"/>
        <v>0009</v>
      </c>
      <c r="P45" s="125">
        <f t="shared" si="8"/>
        <v>9</v>
      </c>
      <c r="Q45" t="str">
        <f t="shared" si="9"/>
        <v>07</v>
      </c>
      <c r="R45" s="125">
        <f t="shared" si="10"/>
        <v>7</v>
      </c>
      <c r="S45" t="str">
        <f t="shared" si="11"/>
        <v>0.010 1.000   0.000000   -0.03784   -0.03778</v>
      </c>
      <c r="T45" t="str">
        <f t="shared" si="12"/>
        <v>0.010 1.000</v>
      </c>
      <c r="U45" t="str">
        <f t="shared" si="13"/>
        <v>0.010</v>
      </c>
      <c r="V45" s="125">
        <v>0.01</v>
      </c>
      <c r="W45" t="str">
        <f t="shared" si="14"/>
        <v>1.000</v>
      </c>
      <c r="X45" s="125">
        <v>1</v>
      </c>
      <c r="Y45" s="1">
        <f t="shared" si="15"/>
        <v>-3.7858919999999997E-2</v>
      </c>
    </row>
    <row r="46" spans="1:25" x14ac:dyDescent="0.2">
      <c r="A46" t="s">
        <v>22</v>
      </c>
      <c r="B46" t="str">
        <f t="shared" si="1"/>
        <v>-0.03099</v>
      </c>
      <c r="C46" s="125">
        <v>-3.099E-2</v>
      </c>
      <c r="D46" t="str">
        <f t="shared" si="2"/>
        <v>-0.03112   -0.03099</v>
      </c>
      <c r="E46" t="str">
        <f t="shared" si="3"/>
        <v>-0.03112</v>
      </c>
      <c r="F46" s="125">
        <v>-3.1119999999999998E-2</v>
      </c>
      <c r="G46" s="80">
        <f t="shared" si="4"/>
        <v>1.2999999999999817E-4</v>
      </c>
      <c r="H46" s="68">
        <f t="shared" si="0"/>
        <v>4.1773778920307899E-3</v>
      </c>
      <c r="I46">
        <f t="shared" si="5"/>
        <v>0.41773778920307897</v>
      </c>
      <c r="J46" t="str">
        <f t="shared" si="16"/>
        <v>0045 0010 0011 01 07</v>
      </c>
      <c r="K46" t="str">
        <f t="shared" si="17"/>
        <v>0010 0011 01 07</v>
      </c>
      <c r="L46" t="str">
        <f t="shared" si="18"/>
        <v>0010</v>
      </c>
      <c r="M46" s="128">
        <f t="shared" si="19"/>
        <v>10</v>
      </c>
      <c r="N46" t="str">
        <f t="shared" si="6"/>
        <v>0011 01 07</v>
      </c>
      <c r="O46" t="str">
        <f t="shared" si="7"/>
        <v>0011</v>
      </c>
      <c r="P46" s="125">
        <f t="shared" si="8"/>
        <v>11</v>
      </c>
      <c r="Q46" t="str">
        <f t="shared" si="9"/>
        <v>07</v>
      </c>
      <c r="R46" s="125">
        <f t="shared" si="10"/>
        <v>7</v>
      </c>
      <c r="S46" t="str">
        <f t="shared" si="11"/>
        <v>0.010 1.000   0.000000   -0.03112   -0.03099</v>
      </c>
      <c r="T46" t="str">
        <f t="shared" si="12"/>
        <v>0.010 1.000</v>
      </c>
      <c r="U46" t="str">
        <f t="shared" si="13"/>
        <v>0.010</v>
      </c>
      <c r="V46" s="125">
        <v>0.01</v>
      </c>
      <c r="W46" t="str">
        <f t="shared" si="14"/>
        <v>1.000</v>
      </c>
      <c r="X46" s="125">
        <v>1</v>
      </c>
      <c r="Y46" s="1">
        <f t="shared" si="15"/>
        <v>-3.1135559999999996E-2</v>
      </c>
    </row>
    <row r="47" spans="1:25" x14ac:dyDescent="0.2">
      <c r="A47" t="s">
        <v>23</v>
      </c>
      <c r="B47" t="str">
        <f t="shared" si="1"/>
        <v>-0.05850</v>
      </c>
      <c r="C47" s="125">
        <v>-5.8500000000000003E-2</v>
      </c>
      <c r="D47" t="str">
        <f t="shared" si="2"/>
        <v>-0.05839   -0.05850</v>
      </c>
      <c r="E47" t="str">
        <f t="shared" si="3"/>
        <v>-0.05839</v>
      </c>
      <c r="F47" s="125">
        <v>-5.8389999999999997E-2</v>
      </c>
      <c r="G47" s="80">
        <f t="shared" si="4"/>
        <v>1.1000000000000593E-4</v>
      </c>
      <c r="H47" s="68">
        <f t="shared" si="0"/>
        <v>1.8838842267512577E-3</v>
      </c>
      <c r="I47">
        <f t="shared" si="5"/>
        <v>0.18838842267512576</v>
      </c>
      <c r="J47" t="str">
        <f t="shared" si="16"/>
        <v>0046 0011 0006 01 07</v>
      </c>
      <c r="K47" t="str">
        <f t="shared" si="17"/>
        <v>0011 0006 01 07</v>
      </c>
      <c r="L47" t="str">
        <f t="shared" si="18"/>
        <v>0011</v>
      </c>
      <c r="M47" s="128">
        <f t="shared" si="19"/>
        <v>11</v>
      </c>
      <c r="N47" t="str">
        <f t="shared" si="6"/>
        <v>0006 01 07</v>
      </c>
      <c r="O47" t="str">
        <f t="shared" si="7"/>
        <v>0006</v>
      </c>
      <c r="P47" s="125">
        <f t="shared" si="8"/>
        <v>6</v>
      </c>
      <c r="Q47" t="str">
        <f t="shared" si="9"/>
        <v>07</v>
      </c>
      <c r="R47" s="125">
        <f t="shared" si="10"/>
        <v>7</v>
      </c>
      <c r="S47" t="str">
        <f t="shared" si="11"/>
        <v>0.010 1.000   0.000000   -0.05839   -0.05850</v>
      </c>
      <c r="T47" t="str">
        <f t="shared" si="12"/>
        <v>0.010 1.000</v>
      </c>
      <c r="U47" t="str">
        <f t="shared" si="13"/>
        <v>0.010</v>
      </c>
      <c r="V47" s="125">
        <v>0.01</v>
      </c>
      <c r="W47" t="str">
        <f t="shared" si="14"/>
        <v>1.000</v>
      </c>
      <c r="X47" s="125">
        <v>1</v>
      </c>
      <c r="Y47" s="1">
        <f t="shared" si="15"/>
        <v>-5.8419194999999993E-2</v>
      </c>
    </row>
    <row r="48" spans="1:25" x14ac:dyDescent="0.2">
      <c r="A48" t="s">
        <v>24</v>
      </c>
      <c r="B48" t="str">
        <f t="shared" si="1"/>
        <v>+0.03108</v>
      </c>
      <c r="C48" s="125">
        <v>3.108E-2</v>
      </c>
      <c r="D48" t="str">
        <f t="shared" si="2"/>
        <v>+0.03112   +0.03108</v>
      </c>
      <c r="E48" t="str">
        <f t="shared" si="3"/>
        <v>+0.03112</v>
      </c>
      <c r="F48" s="125">
        <v>3.1119999999999998E-2</v>
      </c>
      <c r="G48" s="80">
        <f t="shared" si="4"/>
        <v>3.999999999999837E-5</v>
      </c>
      <c r="H48" s="68">
        <f t="shared" si="0"/>
        <v>1.2853470437017471E-3</v>
      </c>
      <c r="I48">
        <f t="shared" si="5"/>
        <v>0.12853470437017472</v>
      </c>
      <c r="J48" t="str">
        <f t="shared" si="16"/>
        <v>0047 0011 0010 01 07</v>
      </c>
      <c r="K48" t="str">
        <f t="shared" si="17"/>
        <v>0011 0010 01 07</v>
      </c>
      <c r="L48" t="str">
        <f t="shared" si="18"/>
        <v>0011</v>
      </c>
      <c r="M48" s="128">
        <f t="shared" si="19"/>
        <v>11</v>
      </c>
      <c r="N48" t="str">
        <f t="shared" si="6"/>
        <v>0010 01 07</v>
      </c>
      <c r="O48" t="str">
        <f t="shared" si="7"/>
        <v>0010</v>
      </c>
      <c r="P48" s="125">
        <f t="shared" si="8"/>
        <v>10</v>
      </c>
      <c r="Q48" t="str">
        <f t="shared" si="9"/>
        <v>07</v>
      </c>
      <c r="R48" s="125">
        <f t="shared" si="10"/>
        <v>7</v>
      </c>
      <c r="S48" t="str">
        <f t="shared" si="11"/>
        <v>0.010 1.000   0.000000   +0.03112   +0.03108</v>
      </c>
      <c r="T48" t="str">
        <f t="shared" si="12"/>
        <v>0.010 1.000</v>
      </c>
      <c r="U48" t="str">
        <f t="shared" si="13"/>
        <v>0.010</v>
      </c>
      <c r="V48" s="125">
        <v>0.01</v>
      </c>
      <c r="W48" t="str">
        <f t="shared" si="14"/>
        <v>1.000</v>
      </c>
      <c r="X48" s="125">
        <v>1</v>
      </c>
      <c r="Y48" s="1">
        <f t="shared" si="15"/>
        <v>3.1135559999999996E-2</v>
      </c>
    </row>
    <row r="49" spans="1:25" x14ac:dyDescent="0.2">
      <c r="A49" t="s">
        <v>25</v>
      </c>
      <c r="B49" t="str">
        <f t="shared" si="1"/>
        <v>-0.06523</v>
      </c>
      <c r="C49" s="125">
        <v>-6.5229999999999996E-2</v>
      </c>
      <c r="D49" t="str">
        <f t="shared" si="2"/>
        <v>-0.06525   -0.06523</v>
      </c>
      <c r="E49" t="str">
        <f t="shared" si="3"/>
        <v>-0.06525</v>
      </c>
      <c r="F49" s="125">
        <v>-6.5250000000000002E-2</v>
      </c>
      <c r="G49" s="80">
        <f t="shared" si="4"/>
        <v>2.0000000000006124E-5</v>
      </c>
      <c r="H49" s="68">
        <f t="shared" si="0"/>
        <v>3.0651340996177965E-4</v>
      </c>
      <c r="I49">
        <f t="shared" si="5"/>
        <v>3.0651340996177966E-2</v>
      </c>
      <c r="J49" t="str">
        <f t="shared" si="16"/>
        <v>0048 0012 0006 01 07</v>
      </c>
      <c r="K49" t="str">
        <f t="shared" si="17"/>
        <v>0012 0006 01 07</v>
      </c>
      <c r="L49" t="str">
        <f t="shared" si="18"/>
        <v>0012</v>
      </c>
      <c r="M49" s="128">
        <f t="shared" si="19"/>
        <v>12</v>
      </c>
      <c r="N49" t="str">
        <f t="shared" si="6"/>
        <v>0006 01 07</v>
      </c>
      <c r="O49" t="str">
        <f t="shared" si="7"/>
        <v>0006</v>
      </c>
      <c r="P49" s="125">
        <f t="shared" si="8"/>
        <v>6</v>
      </c>
      <c r="Q49" t="str">
        <f t="shared" si="9"/>
        <v>07</v>
      </c>
      <c r="R49" s="125">
        <f t="shared" si="10"/>
        <v>7</v>
      </c>
      <c r="S49" t="str">
        <f t="shared" si="11"/>
        <v>0.010 1.000   0.000000   -0.06525   -0.06523</v>
      </c>
      <c r="T49" t="str">
        <f t="shared" si="12"/>
        <v>0.010 1.000</v>
      </c>
      <c r="U49" t="str">
        <f t="shared" si="13"/>
        <v>0.010</v>
      </c>
      <c r="V49" s="125">
        <v>0.01</v>
      </c>
      <c r="W49" t="str">
        <f t="shared" si="14"/>
        <v>1.000</v>
      </c>
      <c r="X49" s="125">
        <v>1</v>
      </c>
      <c r="Y49" s="1">
        <f t="shared" si="15"/>
        <v>-6.5282624999999997E-2</v>
      </c>
    </row>
    <row r="50" spans="1:25" x14ac:dyDescent="0.2">
      <c r="A50" t="s">
        <v>26</v>
      </c>
      <c r="B50" t="str">
        <f t="shared" si="1"/>
        <v>+0.01331</v>
      </c>
      <c r="C50" s="125">
        <v>1.3310000000000001E-2</v>
      </c>
      <c r="D50" t="str">
        <f t="shared" si="2"/>
        <v>+0.01323   +0.01331</v>
      </c>
      <c r="E50" t="str">
        <f t="shared" si="3"/>
        <v>+0.01323</v>
      </c>
      <c r="F50" s="125">
        <v>1.323E-2</v>
      </c>
      <c r="G50" s="80">
        <f t="shared" si="4"/>
        <v>8.000000000000021E-5</v>
      </c>
      <c r="H50" s="68">
        <f t="shared" si="0"/>
        <v>6.0468631897203483E-3</v>
      </c>
      <c r="I50">
        <f t="shared" si="5"/>
        <v>0.60468631897203484</v>
      </c>
      <c r="J50" t="str">
        <f t="shared" si="16"/>
        <v>0049 0012 0013 01 07</v>
      </c>
      <c r="K50" t="str">
        <f t="shared" si="17"/>
        <v>0012 0013 01 07</v>
      </c>
      <c r="L50" t="str">
        <f t="shared" si="18"/>
        <v>0012</v>
      </c>
      <c r="M50" s="128">
        <f t="shared" si="19"/>
        <v>12</v>
      </c>
      <c r="N50" t="str">
        <f t="shared" si="6"/>
        <v>0013 01 07</v>
      </c>
      <c r="O50" t="str">
        <f t="shared" si="7"/>
        <v>0013</v>
      </c>
      <c r="P50" s="125">
        <f t="shared" si="8"/>
        <v>13</v>
      </c>
      <c r="Q50" t="str">
        <f t="shared" si="9"/>
        <v>07</v>
      </c>
      <c r="R50" s="125">
        <f t="shared" si="10"/>
        <v>7</v>
      </c>
      <c r="S50" t="str">
        <f t="shared" si="11"/>
        <v>0.010 1.000   0.000000   +0.01323   +0.01331</v>
      </c>
      <c r="T50" t="str">
        <f t="shared" si="12"/>
        <v>0.010 1.000</v>
      </c>
      <c r="U50" t="str">
        <f t="shared" si="13"/>
        <v>0.010</v>
      </c>
      <c r="V50" s="125">
        <v>0.01</v>
      </c>
      <c r="W50" t="str">
        <f t="shared" si="14"/>
        <v>1.000</v>
      </c>
      <c r="X50" s="125">
        <v>1</v>
      </c>
      <c r="Y50" s="1">
        <f t="shared" si="15"/>
        <v>1.3236615E-2</v>
      </c>
    </row>
    <row r="51" spans="1:25" x14ac:dyDescent="0.2">
      <c r="A51" t="s">
        <v>27</v>
      </c>
      <c r="B51" t="str">
        <f t="shared" si="1"/>
        <v>-0.14504</v>
      </c>
      <c r="C51" s="125">
        <v>-0.14504</v>
      </c>
      <c r="D51" t="str">
        <f t="shared" si="2"/>
        <v>-0.14533   -0.14504</v>
      </c>
      <c r="E51" t="str">
        <f t="shared" si="3"/>
        <v>-0.14533</v>
      </c>
      <c r="F51" s="125">
        <v>-0.14532999999999999</v>
      </c>
      <c r="G51" s="80">
        <f t="shared" si="4"/>
        <v>2.8999999999998471E-4</v>
      </c>
      <c r="H51" s="68">
        <f t="shared" si="0"/>
        <v>1.9954586114359369E-3</v>
      </c>
      <c r="I51">
        <f t="shared" si="5"/>
        <v>0.19954586114359368</v>
      </c>
      <c r="J51" t="str">
        <f t="shared" si="16"/>
        <v>0050 0013 0006 01 07</v>
      </c>
      <c r="K51" t="str">
        <f t="shared" si="17"/>
        <v>0013 0006 01 07</v>
      </c>
      <c r="L51" t="str">
        <f t="shared" si="18"/>
        <v>0013</v>
      </c>
      <c r="M51" s="128">
        <f t="shared" si="19"/>
        <v>13</v>
      </c>
      <c r="N51" t="str">
        <f t="shared" si="6"/>
        <v>0006 01 07</v>
      </c>
      <c r="O51" t="str">
        <f t="shared" si="7"/>
        <v>0006</v>
      </c>
      <c r="P51" s="125">
        <f t="shared" si="8"/>
        <v>6</v>
      </c>
      <c r="Q51" t="str">
        <f t="shared" si="9"/>
        <v>07</v>
      </c>
      <c r="R51" s="125">
        <f t="shared" si="10"/>
        <v>7</v>
      </c>
      <c r="S51" t="str">
        <f t="shared" si="11"/>
        <v>0.010 1.000   0.000000   -0.14533   -0.14504</v>
      </c>
      <c r="T51" t="str">
        <f t="shared" si="12"/>
        <v>0.010 1.000</v>
      </c>
      <c r="U51" t="str">
        <f t="shared" si="13"/>
        <v>0.010</v>
      </c>
      <c r="V51" s="125">
        <v>0.01</v>
      </c>
      <c r="W51" t="str">
        <f t="shared" si="14"/>
        <v>1.000</v>
      </c>
      <c r="X51" s="125">
        <v>1</v>
      </c>
      <c r="Y51" s="1">
        <f t="shared" si="15"/>
        <v>-0.14540266499999999</v>
      </c>
    </row>
    <row r="52" spans="1:25" x14ac:dyDescent="0.2">
      <c r="A52" t="s">
        <v>28</v>
      </c>
      <c r="B52" t="str">
        <f t="shared" si="1"/>
        <v>-0.01332</v>
      </c>
      <c r="C52" s="125">
        <v>-1.332E-2</v>
      </c>
      <c r="D52" t="str">
        <f t="shared" si="2"/>
        <v>-0.01323   -0.01332</v>
      </c>
      <c r="E52" t="str">
        <f t="shared" si="3"/>
        <v>-0.01323</v>
      </c>
      <c r="F52" s="125">
        <v>-1.323E-2</v>
      </c>
      <c r="G52" s="80">
        <f t="shared" si="4"/>
        <v>8.9999999999999802E-5</v>
      </c>
      <c r="H52" s="68">
        <f t="shared" si="0"/>
        <v>6.8027210884353592E-3</v>
      </c>
      <c r="I52">
        <f t="shared" si="5"/>
        <v>0.68027210884353595</v>
      </c>
      <c r="J52" t="str">
        <f t="shared" si="16"/>
        <v>0051 0013 0012 01 07</v>
      </c>
      <c r="K52" t="str">
        <f t="shared" si="17"/>
        <v>0013 0012 01 07</v>
      </c>
      <c r="L52" t="str">
        <f t="shared" si="18"/>
        <v>0013</v>
      </c>
      <c r="M52" s="128">
        <f t="shared" si="19"/>
        <v>13</v>
      </c>
      <c r="N52" t="str">
        <f t="shared" si="6"/>
        <v>0012 01 07</v>
      </c>
      <c r="O52" t="str">
        <f t="shared" si="7"/>
        <v>0012</v>
      </c>
      <c r="P52" s="125">
        <f t="shared" si="8"/>
        <v>12</v>
      </c>
      <c r="Q52" t="str">
        <f t="shared" si="9"/>
        <v>07</v>
      </c>
      <c r="R52" s="125">
        <f t="shared" si="10"/>
        <v>7</v>
      </c>
      <c r="S52" t="str">
        <f t="shared" si="11"/>
        <v>0.010 1.000   0.000000   -0.01323   -0.01332</v>
      </c>
      <c r="T52" t="str">
        <f t="shared" si="12"/>
        <v>0.010 1.000</v>
      </c>
      <c r="U52" t="str">
        <f t="shared" si="13"/>
        <v>0.010</v>
      </c>
      <c r="V52" s="125">
        <v>0.01</v>
      </c>
      <c r="W52" t="str">
        <f t="shared" si="14"/>
        <v>1.000</v>
      </c>
      <c r="X52" s="125">
        <v>1</v>
      </c>
      <c r="Y52" s="1">
        <f t="shared" si="15"/>
        <v>-1.3236615E-2</v>
      </c>
    </row>
    <row r="53" spans="1:25" x14ac:dyDescent="0.2">
      <c r="A53" t="s">
        <v>29</v>
      </c>
      <c r="B53" t="str">
        <f t="shared" si="1"/>
        <v>+0.04657</v>
      </c>
      <c r="C53" s="125">
        <v>4.657E-2</v>
      </c>
      <c r="D53" t="str">
        <f t="shared" si="2"/>
        <v>+0.04677   +0.04657</v>
      </c>
      <c r="E53" t="str">
        <f t="shared" si="3"/>
        <v>+0.04677</v>
      </c>
      <c r="F53" s="125">
        <v>4.6769999999999999E-2</v>
      </c>
      <c r="G53" s="80">
        <f t="shared" si="4"/>
        <v>1.9999999999999879E-4</v>
      </c>
      <c r="H53" s="68">
        <f t="shared" si="0"/>
        <v>4.2762454564891769E-3</v>
      </c>
      <c r="I53">
        <f t="shared" si="5"/>
        <v>0.42762454564891766</v>
      </c>
      <c r="J53" t="str">
        <f t="shared" si="16"/>
        <v>0052 0013 0014 01 07</v>
      </c>
      <c r="K53" t="str">
        <f t="shared" si="17"/>
        <v>0013 0014 01 07</v>
      </c>
      <c r="L53" t="str">
        <f t="shared" si="18"/>
        <v>0013</v>
      </c>
      <c r="M53" s="128">
        <f t="shared" si="19"/>
        <v>13</v>
      </c>
      <c r="N53" t="str">
        <f t="shared" si="6"/>
        <v>0014 01 07</v>
      </c>
      <c r="O53" t="str">
        <f t="shared" si="7"/>
        <v>0014</v>
      </c>
      <c r="P53" s="125">
        <f t="shared" si="8"/>
        <v>14</v>
      </c>
      <c r="Q53" t="str">
        <f t="shared" si="9"/>
        <v>07</v>
      </c>
      <c r="R53" s="125">
        <f t="shared" si="10"/>
        <v>7</v>
      </c>
      <c r="S53" t="str">
        <f t="shared" si="11"/>
        <v>0.010 1.000   0.000000   +0.04677   +0.04657</v>
      </c>
      <c r="T53" t="str">
        <f t="shared" si="12"/>
        <v>0.010 1.000</v>
      </c>
      <c r="U53" t="str">
        <f t="shared" si="13"/>
        <v>0.010</v>
      </c>
      <c r="V53" s="125">
        <v>0.01</v>
      </c>
      <c r="W53" t="str">
        <f t="shared" si="14"/>
        <v>1.000</v>
      </c>
      <c r="X53" s="125">
        <v>1</v>
      </c>
      <c r="Y53" s="1">
        <f t="shared" si="15"/>
        <v>4.6793385E-2</v>
      </c>
    </row>
    <row r="54" spans="1:25" x14ac:dyDescent="0.2">
      <c r="A54" t="s">
        <v>30</v>
      </c>
      <c r="B54" t="str">
        <f t="shared" si="1"/>
        <v>-0.07682</v>
      </c>
      <c r="C54" s="125">
        <v>-7.6819999999999999E-2</v>
      </c>
      <c r="D54" t="str">
        <f t="shared" si="2"/>
        <v>-0.07692   -0.07682</v>
      </c>
      <c r="E54" t="str">
        <f t="shared" si="3"/>
        <v>-0.07692</v>
      </c>
      <c r="F54" s="125">
        <v>-7.6920000000000002E-2</v>
      </c>
      <c r="G54" s="80">
        <f t="shared" si="4"/>
        <v>1.0000000000000286E-4</v>
      </c>
      <c r="H54" s="68">
        <f t="shared" si="0"/>
        <v>1.3000520020801205E-3</v>
      </c>
      <c r="I54">
        <f t="shared" si="5"/>
        <v>0.13000520020801204</v>
      </c>
      <c r="J54" t="str">
        <f t="shared" si="16"/>
        <v>0053 0014 0009 01 07</v>
      </c>
      <c r="K54" t="str">
        <f t="shared" si="17"/>
        <v>0014 0009 01 07</v>
      </c>
      <c r="L54" t="str">
        <f t="shared" si="18"/>
        <v>0014</v>
      </c>
      <c r="M54" s="128">
        <f t="shared" si="19"/>
        <v>14</v>
      </c>
      <c r="N54" t="str">
        <f t="shared" si="6"/>
        <v>0009 01 07</v>
      </c>
      <c r="O54" t="str">
        <f t="shared" si="7"/>
        <v>0009</v>
      </c>
      <c r="P54" s="125">
        <f t="shared" si="8"/>
        <v>9</v>
      </c>
      <c r="Q54" t="str">
        <f t="shared" si="9"/>
        <v>07</v>
      </c>
      <c r="R54" s="125">
        <f t="shared" si="10"/>
        <v>7</v>
      </c>
      <c r="S54" t="str">
        <f t="shared" si="11"/>
        <v>0.010 1.000   0.000000   -0.07692   -0.07682</v>
      </c>
      <c r="T54" t="str">
        <f t="shared" si="12"/>
        <v>0.010 1.000</v>
      </c>
      <c r="U54" t="str">
        <f t="shared" si="13"/>
        <v>0.010</v>
      </c>
      <c r="V54" s="125">
        <v>0.01</v>
      </c>
      <c r="W54" t="str">
        <f t="shared" si="14"/>
        <v>1.000</v>
      </c>
      <c r="X54" s="125">
        <v>1</v>
      </c>
      <c r="Y54" s="1">
        <f t="shared" si="15"/>
        <v>-7.6958459999999992E-2</v>
      </c>
    </row>
    <row r="55" spans="1:25" x14ac:dyDescent="0.2">
      <c r="A55" t="s">
        <v>31</v>
      </c>
      <c r="B55" t="str">
        <f t="shared" si="1"/>
        <v>-0.04689</v>
      </c>
      <c r="C55" s="125">
        <v>-4.6890000000000001E-2</v>
      </c>
      <c r="D55" t="str">
        <f t="shared" si="2"/>
        <v>-0.04677   -0.04689</v>
      </c>
      <c r="E55" t="str">
        <f t="shared" si="3"/>
        <v>-0.04677</v>
      </c>
      <c r="F55" s="125">
        <v>-4.6769999999999999E-2</v>
      </c>
      <c r="G55" s="80">
        <f t="shared" si="4"/>
        <v>1.2000000000000205E-4</v>
      </c>
      <c r="H55" s="68">
        <f t="shared" si="0"/>
        <v>2.5657472738935655E-3</v>
      </c>
      <c r="I55">
        <f t="shared" si="5"/>
        <v>0.25657472738935655</v>
      </c>
      <c r="J55" t="str">
        <f t="shared" si="16"/>
        <v>0054 0014 0013 01 07</v>
      </c>
      <c r="K55" t="str">
        <f t="shared" si="17"/>
        <v>0014 0013 01 07</v>
      </c>
      <c r="L55" t="str">
        <f t="shared" si="18"/>
        <v>0014</v>
      </c>
      <c r="M55" s="128">
        <f t="shared" si="19"/>
        <v>14</v>
      </c>
      <c r="N55" t="str">
        <f t="shared" si="6"/>
        <v>0013 01 07</v>
      </c>
      <c r="O55" t="str">
        <f t="shared" si="7"/>
        <v>0013</v>
      </c>
      <c r="P55" s="125">
        <f t="shared" si="8"/>
        <v>13</v>
      </c>
      <c r="Q55" t="str">
        <f t="shared" si="9"/>
        <v>07</v>
      </c>
      <c r="R55" s="125">
        <f t="shared" si="10"/>
        <v>7</v>
      </c>
      <c r="S55" t="str">
        <f t="shared" si="11"/>
        <v>0.010 1.000   0.000000   -0.04677   -0.04689</v>
      </c>
      <c r="T55" t="str">
        <f t="shared" si="12"/>
        <v>0.010 1.000</v>
      </c>
      <c r="U55" t="str">
        <f t="shared" si="13"/>
        <v>0.010</v>
      </c>
      <c r="V55" s="125">
        <v>0.01</v>
      </c>
      <c r="W55" t="str">
        <f t="shared" si="14"/>
        <v>1.000</v>
      </c>
      <c r="X55" s="125">
        <v>1</v>
      </c>
      <c r="Y55" s="1">
        <f t="shared" si="15"/>
        <v>-4.6793385E-2</v>
      </c>
    </row>
    <row r="56" spans="1:25" x14ac:dyDescent="0.2">
      <c r="A56" t="s">
        <v>32</v>
      </c>
      <c r="B56" t="str">
        <f t="shared" si="1"/>
        <v>+2.19853</v>
      </c>
      <c r="C56" s="125">
        <v>2.1985299999999999</v>
      </c>
      <c r="D56" t="str">
        <f t="shared" si="2"/>
        <v>+2.19117   +2.19853</v>
      </c>
      <c r="E56" t="str">
        <f t="shared" si="3"/>
        <v>+2.19117</v>
      </c>
      <c r="F56" s="125">
        <v>2.1911700000000001</v>
      </c>
      <c r="G56" s="80">
        <f t="shared" si="4"/>
        <v>7.3599999999998111E-3</v>
      </c>
      <c r="H56" s="68">
        <f t="shared" si="0"/>
        <v>3.3589360935024717E-3</v>
      </c>
      <c r="I56">
        <f t="shared" si="5"/>
        <v>0.33589360935024715</v>
      </c>
      <c r="J56" t="str">
        <f t="shared" si="16"/>
        <v>0055 0000 0001 01 09</v>
      </c>
      <c r="K56" t="str">
        <f t="shared" si="17"/>
        <v>0000 0001 01 09</v>
      </c>
      <c r="L56" t="str">
        <f t="shared" si="18"/>
        <v>0000</v>
      </c>
      <c r="M56" s="128">
        <f t="shared" si="19"/>
        <v>0</v>
      </c>
      <c r="N56" t="str">
        <f t="shared" si="6"/>
        <v>0001 01 09</v>
      </c>
      <c r="O56" t="str">
        <f t="shared" si="7"/>
        <v>0001</v>
      </c>
      <c r="P56" s="125">
        <f t="shared" si="8"/>
        <v>1</v>
      </c>
      <c r="Q56" t="str">
        <f t="shared" si="9"/>
        <v>09</v>
      </c>
      <c r="R56" s="125">
        <f t="shared" si="10"/>
        <v>9</v>
      </c>
      <c r="S56" t="str">
        <f t="shared" si="11"/>
        <v>0.010 1.000   0.000000   +2.19117   +2.19853</v>
      </c>
      <c r="T56" t="str">
        <f t="shared" si="12"/>
        <v>0.010 1.000</v>
      </c>
      <c r="U56" t="str">
        <f t="shared" si="13"/>
        <v>0.010</v>
      </c>
      <c r="V56" s="125">
        <v>0.01</v>
      </c>
      <c r="W56" t="str">
        <f t="shared" si="14"/>
        <v>1.000</v>
      </c>
      <c r="X56" s="125">
        <v>1</v>
      </c>
      <c r="Y56" s="1">
        <f t="shared" si="15"/>
        <v>2.1922655849999999</v>
      </c>
    </row>
    <row r="57" spans="1:25" x14ac:dyDescent="0.2">
      <c r="A57" t="s">
        <v>33</v>
      </c>
      <c r="B57" t="str">
        <f t="shared" si="1"/>
        <v>+0.14914</v>
      </c>
      <c r="C57" s="125">
        <v>0.14913999999999999</v>
      </c>
      <c r="D57" t="str">
        <f t="shared" si="2"/>
        <v>+0.14938   +0.14914</v>
      </c>
      <c r="E57" t="str">
        <f t="shared" si="3"/>
        <v>+0.14938</v>
      </c>
      <c r="F57" s="125">
        <v>0.14938000000000001</v>
      </c>
      <c r="G57" s="80">
        <f t="shared" si="4"/>
        <v>2.4000000000001798E-4</v>
      </c>
      <c r="H57" s="68">
        <f t="shared" si="0"/>
        <v>1.6066407818986341E-3</v>
      </c>
      <c r="I57">
        <f t="shared" si="5"/>
        <v>0.16066407818986342</v>
      </c>
      <c r="J57" t="str">
        <f t="shared" si="16"/>
        <v>0056 0000 0002 01 09</v>
      </c>
      <c r="K57" t="str">
        <f t="shared" si="17"/>
        <v>0000 0002 01 09</v>
      </c>
      <c r="L57" t="str">
        <f t="shared" si="18"/>
        <v>0000</v>
      </c>
      <c r="M57" s="128">
        <f t="shared" si="19"/>
        <v>0</v>
      </c>
      <c r="N57" t="str">
        <f t="shared" si="6"/>
        <v>0002 01 09</v>
      </c>
      <c r="O57" t="str">
        <f t="shared" si="7"/>
        <v>0002</v>
      </c>
      <c r="P57" s="125">
        <f t="shared" si="8"/>
        <v>2</v>
      </c>
      <c r="Q57" t="str">
        <f t="shared" si="9"/>
        <v>09</v>
      </c>
      <c r="R57" s="125">
        <f t="shared" si="10"/>
        <v>9</v>
      </c>
      <c r="S57" t="str">
        <f t="shared" si="11"/>
        <v>0.010 1.000   0.000000   +0.14938   +0.14914</v>
      </c>
      <c r="T57" t="str">
        <f t="shared" si="12"/>
        <v>0.010 1.000</v>
      </c>
      <c r="U57" t="str">
        <f t="shared" si="13"/>
        <v>0.010</v>
      </c>
      <c r="V57" s="125">
        <v>0.01</v>
      </c>
      <c r="W57" t="str">
        <f t="shared" si="14"/>
        <v>1.000</v>
      </c>
      <c r="X57" s="125">
        <v>1</v>
      </c>
      <c r="Y57" s="1">
        <f t="shared" si="15"/>
        <v>0.14945469</v>
      </c>
    </row>
    <row r="58" spans="1:25" x14ac:dyDescent="0.2">
      <c r="A58" t="s">
        <v>34</v>
      </c>
      <c r="B58" t="str">
        <f t="shared" si="1"/>
        <v>-0.92916</v>
      </c>
      <c r="C58" s="125">
        <v>-0.92915999999999999</v>
      </c>
      <c r="D58" t="str">
        <f t="shared" si="2"/>
        <v>-0.92475   -0.92916</v>
      </c>
      <c r="E58" t="str">
        <f t="shared" si="3"/>
        <v>-0.92475</v>
      </c>
      <c r="F58" s="125">
        <v>-0.92474999999999996</v>
      </c>
      <c r="G58" s="80">
        <f t="shared" si="4"/>
        <v>4.410000000000025E-3</v>
      </c>
      <c r="H58" s="68">
        <f t="shared" si="0"/>
        <v>4.7688564476885921E-3</v>
      </c>
      <c r="I58">
        <f t="shared" si="5"/>
        <v>0.4768856447688592</v>
      </c>
      <c r="J58" t="str">
        <f t="shared" si="16"/>
        <v>0057 0000 0003 01 09</v>
      </c>
      <c r="K58" t="str">
        <f t="shared" si="17"/>
        <v>0000 0003 01 09</v>
      </c>
      <c r="L58" t="str">
        <f t="shared" si="18"/>
        <v>0000</v>
      </c>
      <c r="M58" s="128">
        <f t="shared" si="19"/>
        <v>0</v>
      </c>
      <c r="N58" t="str">
        <f t="shared" si="6"/>
        <v>0003 01 09</v>
      </c>
      <c r="O58" t="str">
        <f t="shared" si="7"/>
        <v>0003</v>
      </c>
      <c r="P58" s="125">
        <f t="shared" si="8"/>
        <v>3</v>
      </c>
      <c r="Q58" t="str">
        <f t="shared" si="9"/>
        <v>09</v>
      </c>
      <c r="R58" s="125">
        <f t="shared" si="10"/>
        <v>9</v>
      </c>
      <c r="S58" t="str">
        <f t="shared" si="11"/>
        <v>0.010 1.000   0.000000   -0.92475   -0.92916</v>
      </c>
      <c r="T58" t="str">
        <f t="shared" si="12"/>
        <v>0.010 1.000</v>
      </c>
      <c r="U58" t="str">
        <f t="shared" si="13"/>
        <v>0.010</v>
      </c>
      <c r="V58" s="125">
        <v>0.01</v>
      </c>
      <c r="W58" t="str">
        <f t="shared" si="14"/>
        <v>1.000</v>
      </c>
      <c r="X58" s="125">
        <v>1</v>
      </c>
      <c r="Y58" s="1">
        <f t="shared" si="15"/>
        <v>-0.92521237499999986</v>
      </c>
    </row>
    <row r="59" spans="1:25" x14ac:dyDescent="0.2">
      <c r="A59" t="s">
        <v>35</v>
      </c>
      <c r="B59" t="str">
        <f t="shared" si="1"/>
        <v>-0.46853</v>
      </c>
      <c r="C59" s="125">
        <v>-0.46853</v>
      </c>
      <c r="D59" t="str">
        <f t="shared" si="2"/>
        <v>-0.46814   -0.46853</v>
      </c>
      <c r="E59" t="str">
        <f t="shared" si="3"/>
        <v>-0.46814</v>
      </c>
      <c r="F59" s="125">
        <v>-0.46814</v>
      </c>
      <c r="G59" s="80">
        <f t="shared" si="4"/>
        <v>3.9000000000000146E-4</v>
      </c>
      <c r="H59" s="68">
        <f t="shared" si="0"/>
        <v>8.3308412013500545E-4</v>
      </c>
      <c r="I59">
        <f t="shared" si="5"/>
        <v>8.3308412013500546E-2</v>
      </c>
      <c r="J59" t="str">
        <f t="shared" si="16"/>
        <v>0058 0000 0004 01 09</v>
      </c>
      <c r="K59" t="str">
        <f t="shared" si="17"/>
        <v>0000 0004 01 09</v>
      </c>
      <c r="L59" t="str">
        <f t="shared" si="18"/>
        <v>0000</v>
      </c>
      <c r="M59" s="128">
        <f t="shared" si="19"/>
        <v>0</v>
      </c>
      <c r="N59" t="str">
        <f t="shared" si="6"/>
        <v>0004 01 09</v>
      </c>
      <c r="O59" t="str">
        <f t="shared" si="7"/>
        <v>0004</v>
      </c>
      <c r="P59" s="125">
        <f t="shared" si="8"/>
        <v>4</v>
      </c>
      <c r="Q59" t="str">
        <f t="shared" si="9"/>
        <v>09</v>
      </c>
      <c r="R59" s="125">
        <f t="shared" si="10"/>
        <v>9</v>
      </c>
      <c r="S59" t="str">
        <f t="shared" si="11"/>
        <v>0.010 1.000   0.000000   -0.46814   -0.46853</v>
      </c>
      <c r="T59" t="str">
        <f t="shared" si="12"/>
        <v>0.010 1.000</v>
      </c>
      <c r="U59" t="str">
        <f t="shared" si="13"/>
        <v>0.010</v>
      </c>
      <c r="V59" s="125">
        <v>0.01</v>
      </c>
      <c r="W59" t="str">
        <f t="shared" si="14"/>
        <v>1.000</v>
      </c>
      <c r="X59" s="125">
        <v>1</v>
      </c>
      <c r="Y59" s="1">
        <f t="shared" si="15"/>
        <v>-0.46837406999999998</v>
      </c>
    </row>
    <row r="60" spans="1:25" x14ac:dyDescent="0.2">
      <c r="A60" t="s">
        <v>36</v>
      </c>
      <c r="B60" t="str">
        <f t="shared" si="1"/>
        <v>-0.06937</v>
      </c>
      <c r="C60" s="125">
        <v>-6.9370000000000001E-2</v>
      </c>
      <c r="D60" t="str">
        <f t="shared" si="2"/>
        <v>-0.06923   -0.06937</v>
      </c>
      <c r="E60" t="str">
        <f t="shared" si="3"/>
        <v>-0.06923</v>
      </c>
      <c r="F60" s="125">
        <v>-6.923E-2</v>
      </c>
      <c r="G60" s="80">
        <f t="shared" si="4"/>
        <v>1.4000000000000123E-4</v>
      </c>
      <c r="H60" s="68">
        <f t="shared" si="0"/>
        <v>2.0222446916077024E-3</v>
      </c>
      <c r="I60">
        <f t="shared" si="5"/>
        <v>0.20222446916077025</v>
      </c>
      <c r="J60" t="str">
        <f t="shared" si="16"/>
        <v>0059 0000 0005 01 09</v>
      </c>
      <c r="K60" t="str">
        <f t="shared" si="17"/>
        <v>0000 0005 01 09</v>
      </c>
      <c r="L60" t="str">
        <f t="shared" si="18"/>
        <v>0000</v>
      </c>
      <c r="M60" s="128">
        <f t="shared" si="19"/>
        <v>0</v>
      </c>
      <c r="N60" t="str">
        <f t="shared" si="6"/>
        <v>0005 01 09</v>
      </c>
      <c r="O60" t="str">
        <f t="shared" si="7"/>
        <v>0005</v>
      </c>
      <c r="P60" s="125">
        <f t="shared" si="8"/>
        <v>5</v>
      </c>
      <c r="Q60" t="str">
        <f t="shared" si="9"/>
        <v>09</v>
      </c>
      <c r="R60" s="125">
        <f t="shared" si="10"/>
        <v>9</v>
      </c>
      <c r="S60" t="str">
        <f t="shared" si="11"/>
        <v>0.010 1.000   0.000000   -0.06923   -0.06937</v>
      </c>
      <c r="T60" t="str">
        <f t="shared" si="12"/>
        <v>0.010 1.000</v>
      </c>
      <c r="U60" t="str">
        <f t="shared" si="13"/>
        <v>0.010</v>
      </c>
      <c r="V60" s="125">
        <v>0.01</v>
      </c>
      <c r="W60" t="str">
        <f t="shared" si="14"/>
        <v>1.000</v>
      </c>
      <c r="X60" s="125">
        <v>1</v>
      </c>
      <c r="Y60" s="1">
        <f t="shared" si="15"/>
        <v>-6.9264615000000002E-2</v>
      </c>
    </row>
    <row r="61" spans="1:25" x14ac:dyDescent="0.2">
      <c r="A61" t="s">
        <v>37</v>
      </c>
      <c r="B61" t="str">
        <f t="shared" si="1"/>
        <v>-0.11225</v>
      </c>
      <c r="C61" s="125">
        <v>-0.11225</v>
      </c>
      <c r="D61" t="str">
        <f t="shared" si="2"/>
        <v>-0.11186   -0.11225</v>
      </c>
      <c r="E61" t="str">
        <f t="shared" si="3"/>
        <v>-0.11186</v>
      </c>
      <c r="F61" s="125">
        <v>-0.11186</v>
      </c>
      <c r="G61" s="80">
        <f t="shared" si="4"/>
        <v>3.9000000000000146E-4</v>
      </c>
      <c r="H61" s="68">
        <f t="shared" si="0"/>
        <v>3.4865009833720852E-3</v>
      </c>
      <c r="I61">
        <f t="shared" si="5"/>
        <v>0.3486500983372085</v>
      </c>
      <c r="J61" t="str">
        <f t="shared" si="16"/>
        <v>0060 0000 0006 01 09</v>
      </c>
      <c r="K61" t="str">
        <f t="shared" si="17"/>
        <v>0000 0006 01 09</v>
      </c>
      <c r="L61" t="str">
        <f t="shared" si="18"/>
        <v>0000</v>
      </c>
      <c r="M61" s="128">
        <f t="shared" si="19"/>
        <v>0</v>
      </c>
      <c r="N61" t="str">
        <f t="shared" si="6"/>
        <v>0006 01 09</v>
      </c>
      <c r="O61" t="str">
        <f t="shared" si="7"/>
        <v>0006</v>
      </c>
      <c r="P61" s="125">
        <f t="shared" si="8"/>
        <v>6</v>
      </c>
      <c r="Q61" t="str">
        <f t="shared" si="9"/>
        <v>09</v>
      </c>
      <c r="R61" s="125">
        <f t="shared" si="10"/>
        <v>9</v>
      </c>
      <c r="S61" t="str">
        <f t="shared" si="11"/>
        <v>0.010 1.000   0.000000   -0.11186   -0.11225</v>
      </c>
      <c r="T61" t="str">
        <f t="shared" si="12"/>
        <v>0.010 1.000</v>
      </c>
      <c r="U61" t="str">
        <f t="shared" si="13"/>
        <v>0.010</v>
      </c>
      <c r="V61" s="125">
        <v>0.01</v>
      </c>
      <c r="W61" t="str">
        <f t="shared" si="14"/>
        <v>1.000</v>
      </c>
      <c r="X61" s="125">
        <v>1</v>
      </c>
      <c r="Y61" s="1">
        <f t="shared" si="15"/>
        <v>-0.11191593</v>
      </c>
    </row>
    <row r="62" spans="1:25" x14ac:dyDescent="0.2">
      <c r="A62" t="s">
        <v>38</v>
      </c>
      <c r="B62" t="str">
        <f t="shared" si="1"/>
        <v>-0.00182</v>
      </c>
      <c r="C62" s="125">
        <v>-1.82E-3</v>
      </c>
      <c r="D62" t="str">
        <f t="shared" si="2"/>
        <v>-0.00182   -0.00182</v>
      </c>
      <c r="E62" t="str">
        <f t="shared" si="3"/>
        <v>-0.00182</v>
      </c>
      <c r="F62" s="125">
        <v>-1.82E-3</v>
      </c>
      <c r="G62" s="80">
        <f t="shared" si="4"/>
        <v>0</v>
      </c>
      <c r="H62" s="68">
        <f t="shared" si="0"/>
        <v>0</v>
      </c>
      <c r="J62" t="str">
        <f>LEFT(A62,20)</f>
        <v>0061 0000 0007 01 09</v>
      </c>
      <c r="K62" t="str">
        <f>RIGHT(J62,15)</f>
        <v>0000 0007 01 09</v>
      </c>
      <c r="L62" t="str">
        <f>LEFT(K62,4)</f>
        <v>0000</v>
      </c>
      <c r="M62" s="128">
        <f t="shared" si="19"/>
        <v>0</v>
      </c>
      <c r="N62" t="str">
        <f t="shared" si="6"/>
        <v>0007 01 09</v>
      </c>
      <c r="O62" t="str">
        <f t="shared" si="7"/>
        <v>0007</v>
      </c>
      <c r="P62" s="125">
        <f t="shared" si="8"/>
        <v>7</v>
      </c>
      <c r="Q62" t="str">
        <f t="shared" si="9"/>
        <v>09</v>
      </c>
      <c r="R62" s="125">
        <f t="shared" si="10"/>
        <v>9</v>
      </c>
      <c r="S62" t="str">
        <f t="shared" si="11"/>
        <v>0.010 1.000   0.000000   -0.00182   -0.00182</v>
      </c>
      <c r="T62" t="str">
        <f t="shared" si="12"/>
        <v>0.010 1.000</v>
      </c>
      <c r="U62" t="str">
        <f t="shared" si="13"/>
        <v>0.010</v>
      </c>
      <c r="V62" s="125">
        <v>0.01</v>
      </c>
      <c r="W62" t="str">
        <f t="shared" si="14"/>
        <v>1.000</v>
      </c>
      <c r="X62" s="125">
        <v>1</v>
      </c>
      <c r="Y62" s="1">
        <f t="shared" si="15"/>
        <v>-1.8209099999999998E-3</v>
      </c>
    </row>
    <row r="63" spans="1:25" x14ac:dyDescent="0.2">
      <c r="A63" t="s">
        <v>39</v>
      </c>
      <c r="B63" t="str">
        <f t="shared" si="1"/>
        <v>-0.03669</v>
      </c>
      <c r="C63" s="125">
        <v>-3.669E-2</v>
      </c>
      <c r="D63" t="str">
        <f t="shared" si="2"/>
        <v>-0.03673   -0.03669</v>
      </c>
      <c r="E63" t="str">
        <f t="shared" si="3"/>
        <v>-0.03673</v>
      </c>
      <c r="F63" s="125">
        <v>-3.6729999999999999E-2</v>
      </c>
      <c r="G63" s="80">
        <f t="shared" si="4"/>
        <v>3.999999999999837E-5</v>
      </c>
      <c r="H63" s="68">
        <f t="shared" si="0"/>
        <v>1.0890280424720492E-3</v>
      </c>
      <c r="I63">
        <f t="shared" si="5"/>
        <v>0.10890280424720493</v>
      </c>
      <c r="J63" t="str">
        <f>LEFT(A63,20)</f>
        <v>0062 0000 0008 01 09</v>
      </c>
      <c r="K63" t="str">
        <f t="shared" si="17"/>
        <v>0000 0008 01 09</v>
      </c>
      <c r="L63" t="str">
        <f t="shared" si="18"/>
        <v>0000</v>
      </c>
      <c r="M63" s="128">
        <f t="shared" si="19"/>
        <v>0</v>
      </c>
      <c r="N63" t="str">
        <f t="shared" si="6"/>
        <v>0008 01 09</v>
      </c>
      <c r="O63" t="str">
        <f t="shared" si="7"/>
        <v>0008</v>
      </c>
      <c r="P63" s="125">
        <f t="shared" si="8"/>
        <v>8</v>
      </c>
      <c r="Q63" t="str">
        <f t="shared" si="9"/>
        <v>09</v>
      </c>
      <c r="R63" s="125">
        <f t="shared" si="10"/>
        <v>9</v>
      </c>
      <c r="S63" t="str">
        <f t="shared" si="11"/>
        <v>0.010 1.000   0.000000   -0.03673   -0.03669</v>
      </c>
      <c r="T63" t="str">
        <f t="shared" si="12"/>
        <v>0.010 1.000</v>
      </c>
      <c r="U63" t="str">
        <f t="shared" si="13"/>
        <v>0.010</v>
      </c>
      <c r="V63" s="125">
        <v>0.01</v>
      </c>
      <c r="W63" t="str">
        <f t="shared" si="14"/>
        <v>1.000</v>
      </c>
      <c r="X63" s="125">
        <v>1</v>
      </c>
      <c r="Y63" s="1">
        <f t="shared" si="15"/>
        <v>-3.6748364999999998E-2</v>
      </c>
    </row>
    <row r="64" spans="1:25" x14ac:dyDescent="0.2">
      <c r="A64" t="s">
        <v>40</v>
      </c>
      <c r="B64" t="str">
        <f t="shared" si="1"/>
        <v>-0.22916</v>
      </c>
      <c r="C64" s="125">
        <v>-0.22916</v>
      </c>
      <c r="D64" t="str">
        <f t="shared" si="2"/>
        <v>-0.22900   -0.22916</v>
      </c>
      <c r="E64" t="str">
        <f t="shared" si="3"/>
        <v>-0.22900</v>
      </c>
      <c r="F64" s="125">
        <v>-0.22900000000000001</v>
      </c>
      <c r="G64" s="80">
        <f t="shared" si="4"/>
        <v>1.5999999999999348E-4</v>
      </c>
      <c r="H64" s="68">
        <f t="shared" si="0"/>
        <v>6.9868995633184927E-4</v>
      </c>
      <c r="I64">
        <f t="shared" si="5"/>
        <v>6.9868995633184924E-2</v>
      </c>
      <c r="J64" t="str">
        <f t="shared" ref="J64:J92" si="20">LEFT(A64,20)</f>
        <v>0063 0000 0009 01 09</v>
      </c>
      <c r="K64" t="str">
        <f t="shared" si="17"/>
        <v>0000 0009 01 09</v>
      </c>
      <c r="L64" t="str">
        <f t="shared" si="18"/>
        <v>0000</v>
      </c>
      <c r="M64" s="128">
        <f t="shared" si="19"/>
        <v>0</v>
      </c>
      <c r="N64" t="str">
        <f t="shared" si="6"/>
        <v>0009 01 09</v>
      </c>
      <c r="O64" t="str">
        <f t="shared" si="7"/>
        <v>0009</v>
      </c>
      <c r="P64" s="125">
        <f t="shared" si="8"/>
        <v>9</v>
      </c>
      <c r="Q64" t="str">
        <f t="shared" si="9"/>
        <v>09</v>
      </c>
      <c r="R64" s="125">
        <f t="shared" si="10"/>
        <v>9</v>
      </c>
      <c r="S64" t="str">
        <f t="shared" si="11"/>
        <v>0.010 1.000   0.000000   -0.22900   -0.22916</v>
      </c>
      <c r="T64" t="str">
        <f t="shared" si="12"/>
        <v>0.010 1.000</v>
      </c>
      <c r="U64" t="str">
        <f t="shared" si="13"/>
        <v>0.010</v>
      </c>
      <c r="V64" s="125">
        <v>0.01</v>
      </c>
      <c r="W64" t="str">
        <f t="shared" si="14"/>
        <v>1.000</v>
      </c>
      <c r="X64" s="125">
        <v>1</v>
      </c>
      <c r="Y64" s="1">
        <f t="shared" si="15"/>
        <v>-0.2291145</v>
      </c>
    </row>
    <row r="65" spans="1:25" x14ac:dyDescent="0.2">
      <c r="A65" t="s">
        <v>41</v>
      </c>
      <c r="B65" t="str">
        <f t="shared" si="1"/>
        <v>-0.06902</v>
      </c>
      <c r="C65" s="125">
        <v>-6.9019999999999998E-2</v>
      </c>
      <c r="D65" t="str">
        <f t="shared" si="2"/>
        <v>-0.06896   -0.06902</v>
      </c>
      <c r="E65" t="str">
        <f t="shared" si="3"/>
        <v>-0.06896</v>
      </c>
      <c r="F65" s="125">
        <v>-6.8959999999999994E-2</v>
      </c>
      <c r="G65" s="80">
        <f t="shared" si="4"/>
        <v>6.0000000000004494E-5</v>
      </c>
      <c r="H65" s="68">
        <f t="shared" si="0"/>
        <v>8.7006960556851071E-4</v>
      </c>
      <c r="I65">
        <f t="shared" si="5"/>
        <v>8.7006960556851073E-2</v>
      </c>
      <c r="J65" t="str">
        <f t="shared" si="20"/>
        <v>0064 0000 0010 01 09</v>
      </c>
      <c r="K65" t="str">
        <f t="shared" si="17"/>
        <v>0000 0010 01 09</v>
      </c>
      <c r="L65" t="str">
        <f t="shared" si="18"/>
        <v>0000</v>
      </c>
      <c r="M65" s="128">
        <f t="shared" si="19"/>
        <v>0</v>
      </c>
      <c r="N65" t="str">
        <f t="shared" si="6"/>
        <v>0010 01 09</v>
      </c>
      <c r="O65" t="str">
        <f t="shared" si="7"/>
        <v>0010</v>
      </c>
      <c r="P65" s="125">
        <f t="shared" si="8"/>
        <v>10</v>
      </c>
      <c r="Q65" t="str">
        <f t="shared" si="9"/>
        <v>09</v>
      </c>
      <c r="R65" s="125">
        <f t="shared" si="10"/>
        <v>9</v>
      </c>
      <c r="S65" t="str">
        <f t="shared" si="11"/>
        <v>0.010 1.000   0.000000   -0.06896   -0.06902</v>
      </c>
      <c r="T65" t="str">
        <f t="shared" si="12"/>
        <v>0.010 1.000</v>
      </c>
      <c r="U65" t="str">
        <f t="shared" si="13"/>
        <v>0.010</v>
      </c>
      <c r="V65" s="125">
        <v>0.01</v>
      </c>
      <c r="W65" t="str">
        <f t="shared" si="14"/>
        <v>1.000</v>
      </c>
      <c r="X65" s="125">
        <v>1</v>
      </c>
      <c r="Y65" s="1">
        <f t="shared" si="15"/>
        <v>-6.8994479999999983E-2</v>
      </c>
    </row>
    <row r="66" spans="1:25" x14ac:dyDescent="0.2">
      <c r="A66" t="s">
        <v>42</v>
      </c>
      <c r="B66" t="str">
        <f t="shared" si="1"/>
        <v>-0.02720</v>
      </c>
      <c r="C66" s="125">
        <v>-2.7199999999999998E-2</v>
      </c>
      <c r="D66" t="str">
        <f t="shared" si="2"/>
        <v>-0.02727   -0.02720</v>
      </c>
      <c r="E66" t="str">
        <f t="shared" si="3"/>
        <v>-0.02727</v>
      </c>
      <c r="F66" s="125">
        <v>-2.7269999999999999E-2</v>
      </c>
      <c r="G66" s="80">
        <f t="shared" si="4"/>
        <v>7.0000000000000617E-5</v>
      </c>
      <c r="H66" s="68">
        <f t="shared" si="0"/>
        <v>2.5669233590025898E-3</v>
      </c>
      <c r="I66">
        <f t="shared" si="5"/>
        <v>0.25669233590025897</v>
      </c>
      <c r="J66" t="str">
        <f t="shared" si="20"/>
        <v>0065 0000 0011 01 09</v>
      </c>
      <c r="K66" t="str">
        <f t="shared" si="17"/>
        <v>0000 0011 01 09</v>
      </c>
      <c r="L66" t="str">
        <f t="shared" si="18"/>
        <v>0000</v>
      </c>
      <c r="M66" s="128">
        <f t="shared" si="19"/>
        <v>0</v>
      </c>
      <c r="N66" t="str">
        <f t="shared" si="6"/>
        <v>0011 01 09</v>
      </c>
      <c r="O66" t="str">
        <f t="shared" si="7"/>
        <v>0011</v>
      </c>
      <c r="P66" s="125">
        <f t="shared" si="8"/>
        <v>11</v>
      </c>
      <c r="Q66" t="str">
        <f t="shared" si="9"/>
        <v>09</v>
      </c>
      <c r="R66" s="125">
        <f t="shared" si="10"/>
        <v>9</v>
      </c>
      <c r="S66" t="str">
        <f t="shared" si="11"/>
        <v>0.010 1.000   0.000000   -0.02727   -0.02720</v>
      </c>
      <c r="T66" t="str">
        <f t="shared" si="12"/>
        <v>0.010 1.000</v>
      </c>
      <c r="U66" t="str">
        <f t="shared" si="13"/>
        <v>0.010</v>
      </c>
      <c r="V66" s="125">
        <v>0.01</v>
      </c>
      <c r="W66" t="str">
        <f t="shared" si="14"/>
        <v>1.000</v>
      </c>
      <c r="X66" s="125">
        <v>1</v>
      </c>
      <c r="Y66" s="1">
        <f t="shared" si="15"/>
        <v>-2.7283634999999997E-2</v>
      </c>
    </row>
    <row r="67" spans="1:25" x14ac:dyDescent="0.2">
      <c r="A67" t="s">
        <v>43</v>
      </c>
      <c r="B67" t="str">
        <f t="shared" ref="B67:B130" si="21">RIGHT(A67,8)</f>
        <v>-0.05204</v>
      </c>
      <c r="C67" s="125">
        <v>-5.2040000000000003E-2</v>
      </c>
      <c r="D67" t="str">
        <f t="shared" ref="D67:D130" si="22">RIGHT(A67,19)</f>
        <v>-0.05203   -0.05204</v>
      </c>
      <c r="E67" t="str">
        <f t="shared" ref="E67:E130" si="23">LEFT(D67,8)</f>
        <v>-0.05203</v>
      </c>
      <c r="F67" s="125">
        <v>-5.203E-2</v>
      </c>
      <c r="G67" s="80">
        <f t="shared" ref="G67:G130" si="24">ABS(F67-C67)</f>
        <v>1.0000000000003062E-5</v>
      </c>
      <c r="H67" s="68">
        <f t="shared" ref="H67:H130" si="25">ABS(G67)/ABS(F67)</f>
        <v>1.9219680953302062E-4</v>
      </c>
      <c r="I67">
        <f t="shared" ref="I67:I130" si="26">H67*100</f>
        <v>1.9219680953302062E-2</v>
      </c>
      <c r="J67" t="str">
        <f t="shared" si="20"/>
        <v>0066 0000 0012 01 09</v>
      </c>
      <c r="K67" t="str">
        <f t="shared" si="17"/>
        <v>0000 0012 01 09</v>
      </c>
      <c r="L67" t="str">
        <f t="shared" si="18"/>
        <v>0000</v>
      </c>
      <c r="M67" s="128">
        <f t="shared" si="19"/>
        <v>0</v>
      </c>
      <c r="N67" t="str">
        <f t="shared" ref="N67:N130" si="27">RIGHT(K67,10)</f>
        <v>0012 01 09</v>
      </c>
      <c r="O67" t="str">
        <f t="shared" ref="O67:O130" si="28">LEFT(N67,4)</f>
        <v>0012</v>
      </c>
      <c r="P67" s="125">
        <f t="shared" ref="P67:P130" si="29">O67+0</f>
        <v>12</v>
      </c>
      <c r="Q67" t="str">
        <f t="shared" ref="Q67:Q130" si="30">RIGHT(K67,2)</f>
        <v>09</v>
      </c>
      <c r="R67" s="125">
        <f t="shared" ref="R67:R130" si="31">Q67+0</f>
        <v>9</v>
      </c>
      <c r="S67" t="str">
        <f t="shared" ref="S67:S130" si="32">RIGHT(A67,44)</f>
        <v>0.010 1.000   0.000000   -0.05203   -0.05204</v>
      </c>
      <c r="T67" t="str">
        <f t="shared" ref="T67:T130" si="33">LEFT(S67,11)</f>
        <v>0.010 1.000</v>
      </c>
      <c r="U67" t="str">
        <f t="shared" ref="U67:U130" si="34">LEFT(T67,5)</f>
        <v>0.010</v>
      </c>
      <c r="V67" s="125">
        <v>0.01</v>
      </c>
      <c r="W67" t="str">
        <f t="shared" ref="W67:W130" si="35">RIGHT(T67,5)</f>
        <v>1.000</v>
      </c>
      <c r="X67" s="125">
        <v>1</v>
      </c>
      <c r="Y67" s="1">
        <f t="shared" ref="Y67:Y130" si="36">F67*1.0005</f>
        <v>-5.2056014999999997E-2</v>
      </c>
    </row>
    <row r="68" spans="1:25" x14ac:dyDescent="0.2">
      <c r="A68" t="s">
        <v>44</v>
      </c>
      <c r="B68" t="str">
        <f t="shared" si="21"/>
        <v>-0.11188</v>
      </c>
      <c r="C68" s="125">
        <v>-0.11187999999999999</v>
      </c>
      <c r="D68" t="str">
        <f t="shared" si="22"/>
        <v>-0.11178   -0.11188</v>
      </c>
      <c r="E68" t="str">
        <f t="shared" si="23"/>
        <v>-0.11178</v>
      </c>
      <c r="F68" s="125">
        <v>-0.11178</v>
      </c>
      <c r="G68" s="80">
        <f t="shared" si="24"/>
        <v>9.9999999999988987E-5</v>
      </c>
      <c r="H68" s="68">
        <f t="shared" si="25"/>
        <v>8.9461442118437097E-4</v>
      </c>
      <c r="I68">
        <f t="shared" si="26"/>
        <v>8.9461442118437096E-2</v>
      </c>
      <c r="J68" t="str">
        <f t="shared" si="20"/>
        <v>0067 0000 0013 01 09</v>
      </c>
      <c r="K68" t="str">
        <f t="shared" ref="K68:K131" si="37">RIGHT(J68,15)</f>
        <v>0000 0013 01 09</v>
      </c>
      <c r="L68" t="str">
        <f t="shared" ref="L68:L131" si="38">LEFT(K68,4)</f>
        <v>0000</v>
      </c>
      <c r="M68" s="128">
        <f t="shared" ref="M68:M131" si="39">L68+0</f>
        <v>0</v>
      </c>
      <c r="N68" t="str">
        <f t="shared" si="27"/>
        <v>0013 01 09</v>
      </c>
      <c r="O68" t="str">
        <f t="shared" si="28"/>
        <v>0013</v>
      </c>
      <c r="P68" s="125">
        <f t="shared" si="29"/>
        <v>13</v>
      </c>
      <c r="Q68" t="str">
        <f t="shared" si="30"/>
        <v>09</v>
      </c>
      <c r="R68" s="125">
        <f t="shared" si="31"/>
        <v>9</v>
      </c>
      <c r="S68" t="str">
        <f t="shared" si="32"/>
        <v>0.010 1.000   0.000000   -0.11178   -0.11188</v>
      </c>
      <c r="T68" t="str">
        <f t="shared" si="33"/>
        <v>0.010 1.000</v>
      </c>
      <c r="U68" t="str">
        <f t="shared" si="34"/>
        <v>0.010</v>
      </c>
      <c r="V68" s="125">
        <v>0.01</v>
      </c>
      <c r="W68" t="str">
        <f t="shared" si="35"/>
        <v>1.000</v>
      </c>
      <c r="X68" s="125">
        <v>1</v>
      </c>
      <c r="Y68" s="1">
        <f t="shared" si="36"/>
        <v>-0.11183588999999999</v>
      </c>
    </row>
    <row r="69" spans="1:25" x14ac:dyDescent="0.2">
      <c r="A69" t="s">
        <v>45</v>
      </c>
      <c r="B69" t="str">
        <f t="shared" si="21"/>
        <v>-0.12347</v>
      </c>
      <c r="C69" s="125">
        <v>-0.12347</v>
      </c>
      <c r="D69" t="str">
        <f t="shared" si="22"/>
        <v>-0.12370   -0.12347</v>
      </c>
      <c r="E69" t="str">
        <f t="shared" si="23"/>
        <v>-0.12370</v>
      </c>
      <c r="F69" s="125">
        <v>-0.1237</v>
      </c>
      <c r="G69" s="80">
        <f t="shared" si="24"/>
        <v>2.3000000000000798E-4</v>
      </c>
      <c r="H69" s="68">
        <f t="shared" si="25"/>
        <v>1.8593371059014386E-3</v>
      </c>
      <c r="I69">
        <f t="shared" si="26"/>
        <v>0.18593371059014385</v>
      </c>
      <c r="J69" t="str">
        <f t="shared" si="20"/>
        <v>0068 0000 0014 01 09</v>
      </c>
      <c r="K69" t="str">
        <f t="shared" si="37"/>
        <v>0000 0014 01 09</v>
      </c>
      <c r="L69" t="str">
        <f t="shared" si="38"/>
        <v>0000</v>
      </c>
      <c r="M69" s="128">
        <f t="shared" si="39"/>
        <v>0</v>
      </c>
      <c r="N69" t="str">
        <f t="shared" si="27"/>
        <v>0014 01 09</v>
      </c>
      <c r="O69" t="str">
        <f t="shared" si="28"/>
        <v>0014</v>
      </c>
      <c r="P69" s="125">
        <f t="shared" si="29"/>
        <v>14</v>
      </c>
      <c r="Q69" t="str">
        <f t="shared" si="30"/>
        <v>09</v>
      </c>
      <c r="R69" s="125">
        <f t="shared" si="31"/>
        <v>9</v>
      </c>
      <c r="S69" t="str">
        <f t="shared" si="32"/>
        <v>0.010 1.000   0.000000   -0.12370   -0.12347</v>
      </c>
      <c r="T69" t="str">
        <f t="shared" si="33"/>
        <v>0.010 1.000</v>
      </c>
      <c r="U69" t="str">
        <f t="shared" si="34"/>
        <v>0.010</v>
      </c>
      <c r="V69" s="125">
        <v>0.01</v>
      </c>
      <c r="W69" t="str">
        <f t="shared" si="35"/>
        <v>1.000</v>
      </c>
      <c r="X69" s="125">
        <v>1</v>
      </c>
      <c r="Y69" s="1">
        <f t="shared" si="36"/>
        <v>-0.12376184999999999</v>
      </c>
    </row>
    <row r="70" spans="1:25" x14ac:dyDescent="0.2">
      <c r="A70" t="s">
        <v>46</v>
      </c>
      <c r="B70" t="str">
        <f t="shared" si="21"/>
        <v>+1.05948</v>
      </c>
      <c r="C70" s="125">
        <v>1.05948</v>
      </c>
      <c r="D70" t="str">
        <f t="shared" si="22"/>
        <v>+1.06000   +1.05948</v>
      </c>
      <c r="E70" t="str">
        <f t="shared" si="23"/>
        <v>+1.06000</v>
      </c>
      <c r="F70" s="125">
        <v>1.06</v>
      </c>
      <c r="G70" s="80">
        <f t="shared" si="24"/>
        <v>5.2000000000007596E-4</v>
      </c>
      <c r="H70" s="68">
        <f t="shared" si="25"/>
        <v>4.9056603773592073E-4</v>
      </c>
      <c r="I70">
        <f t="shared" si="26"/>
        <v>4.905660377359207E-2</v>
      </c>
      <c r="J70" t="str">
        <f t="shared" si="20"/>
        <v>0069 0000 0001 01 06</v>
      </c>
      <c r="K70" t="str">
        <f t="shared" si="37"/>
        <v>0000 0001 01 06</v>
      </c>
      <c r="L70" t="str">
        <f t="shared" si="38"/>
        <v>0000</v>
      </c>
      <c r="M70" s="128">
        <f t="shared" si="39"/>
        <v>0</v>
      </c>
      <c r="N70" t="str">
        <f t="shared" si="27"/>
        <v>0001 01 06</v>
      </c>
      <c r="O70" t="str">
        <f t="shared" si="28"/>
        <v>0001</v>
      </c>
      <c r="P70" s="125">
        <f t="shared" si="29"/>
        <v>1</v>
      </c>
      <c r="Q70" t="str">
        <f t="shared" si="30"/>
        <v>06</v>
      </c>
      <c r="R70" s="125">
        <f t="shared" si="31"/>
        <v>6</v>
      </c>
      <c r="S70" t="str">
        <f t="shared" si="32"/>
        <v>0.010 1.000   0.000000   +1.06000   +1.05948</v>
      </c>
      <c r="T70" t="str">
        <f t="shared" si="33"/>
        <v>0.010 1.000</v>
      </c>
      <c r="U70" t="str">
        <f t="shared" si="34"/>
        <v>0.010</v>
      </c>
      <c r="V70" s="125">
        <v>0.01</v>
      </c>
      <c r="W70" t="str">
        <f t="shared" si="35"/>
        <v>1.000</v>
      </c>
      <c r="X70" s="125">
        <v>1</v>
      </c>
      <c r="Y70" s="1">
        <f t="shared" si="36"/>
        <v>1.06053</v>
      </c>
    </row>
    <row r="71" spans="1:25" x14ac:dyDescent="0.2">
      <c r="A71" t="s">
        <v>47</v>
      </c>
      <c r="B71" t="str">
        <f t="shared" si="21"/>
        <v>+1.04146</v>
      </c>
      <c r="C71" s="125">
        <v>1.0414600000000001</v>
      </c>
      <c r="D71" t="str">
        <f t="shared" si="22"/>
        <v>+1.04500   +1.04146</v>
      </c>
      <c r="E71" t="str">
        <f t="shared" si="23"/>
        <v>+1.04500</v>
      </c>
      <c r="F71" s="125">
        <v>1.0449999999999999</v>
      </c>
      <c r="G71" s="80">
        <f t="shared" si="24"/>
        <v>3.5399999999998766E-3</v>
      </c>
      <c r="H71" s="68">
        <f t="shared" si="25"/>
        <v>3.3875598086123221E-3</v>
      </c>
      <c r="I71">
        <f t="shared" si="26"/>
        <v>0.33875598086123221</v>
      </c>
      <c r="J71" t="str">
        <f t="shared" si="20"/>
        <v>0070 0000 0002 01 06</v>
      </c>
      <c r="K71" t="str">
        <f t="shared" si="37"/>
        <v>0000 0002 01 06</v>
      </c>
      <c r="L71" t="str">
        <f t="shared" si="38"/>
        <v>0000</v>
      </c>
      <c r="M71" s="128">
        <f t="shared" si="39"/>
        <v>0</v>
      </c>
      <c r="N71" t="str">
        <f t="shared" si="27"/>
        <v>0002 01 06</v>
      </c>
      <c r="O71" t="str">
        <f t="shared" si="28"/>
        <v>0002</v>
      </c>
      <c r="P71" s="125">
        <f t="shared" si="29"/>
        <v>2</v>
      </c>
      <c r="Q71" t="str">
        <f t="shared" si="30"/>
        <v>06</v>
      </c>
      <c r="R71" s="125">
        <f t="shared" si="31"/>
        <v>6</v>
      </c>
      <c r="S71" t="str">
        <f t="shared" si="32"/>
        <v>0.010 1.000   0.000000   +1.04500   +1.04146</v>
      </c>
      <c r="T71" t="str">
        <f t="shared" si="33"/>
        <v>0.010 1.000</v>
      </c>
      <c r="U71" t="str">
        <f t="shared" si="34"/>
        <v>0.010</v>
      </c>
      <c r="V71" s="125">
        <v>0.01</v>
      </c>
      <c r="W71" t="str">
        <f t="shared" si="35"/>
        <v>1.000</v>
      </c>
      <c r="X71" s="125">
        <v>1</v>
      </c>
      <c r="Y71" s="1">
        <f t="shared" si="36"/>
        <v>1.0455224999999999</v>
      </c>
    </row>
    <row r="72" spans="1:25" x14ac:dyDescent="0.2">
      <c r="A72" t="s">
        <v>48</v>
      </c>
      <c r="B72" t="str">
        <f t="shared" si="21"/>
        <v>+1.00915</v>
      </c>
      <c r="C72" s="125">
        <v>1.00915</v>
      </c>
      <c r="D72" t="str">
        <f t="shared" si="22"/>
        <v>+1.01000   +1.00915</v>
      </c>
      <c r="E72" t="str">
        <f t="shared" si="23"/>
        <v>+1.01000</v>
      </c>
      <c r="F72" s="125">
        <v>1.01</v>
      </c>
      <c r="G72" s="80">
        <f t="shared" si="24"/>
        <v>8.5000000000001741E-4</v>
      </c>
      <c r="H72" s="68">
        <f t="shared" si="25"/>
        <v>8.4158415841585881E-4</v>
      </c>
      <c r="I72">
        <f t="shared" si="26"/>
        <v>8.4158415841585885E-2</v>
      </c>
      <c r="J72" t="str">
        <f t="shared" si="20"/>
        <v>0071 0000 0003 01 06</v>
      </c>
      <c r="K72" t="str">
        <f t="shared" si="37"/>
        <v>0000 0003 01 06</v>
      </c>
      <c r="L72" t="str">
        <f t="shared" si="38"/>
        <v>0000</v>
      </c>
      <c r="M72" s="128">
        <f t="shared" si="39"/>
        <v>0</v>
      </c>
      <c r="N72" t="str">
        <f t="shared" si="27"/>
        <v>0003 01 06</v>
      </c>
      <c r="O72" t="str">
        <f t="shared" si="28"/>
        <v>0003</v>
      </c>
      <c r="P72" s="125">
        <f t="shared" si="29"/>
        <v>3</v>
      </c>
      <c r="Q72" t="str">
        <f t="shared" si="30"/>
        <v>06</v>
      </c>
      <c r="R72" s="125">
        <f t="shared" si="31"/>
        <v>6</v>
      </c>
      <c r="S72" t="str">
        <f t="shared" si="32"/>
        <v>0.010 1.000   0.000000   +1.01000   +1.00915</v>
      </c>
      <c r="T72" t="str">
        <f t="shared" si="33"/>
        <v>0.010 1.000</v>
      </c>
      <c r="U72" t="str">
        <f t="shared" si="34"/>
        <v>0.010</v>
      </c>
      <c r="V72" s="125">
        <v>0.01</v>
      </c>
      <c r="W72" t="str">
        <f t="shared" si="35"/>
        <v>1.000</v>
      </c>
      <c r="X72" s="125">
        <v>1</v>
      </c>
      <c r="Y72" s="1">
        <f t="shared" si="36"/>
        <v>1.010505</v>
      </c>
    </row>
    <row r="73" spans="1:25" x14ac:dyDescent="0.2">
      <c r="A73" t="s">
        <v>49</v>
      </c>
      <c r="B73" t="str">
        <f t="shared" si="21"/>
        <v>+1.01326</v>
      </c>
      <c r="C73" s="125">
        <v>1.01326</v>
      </c>
      <c r="D73" t="str">
        <f t="shared" si="22"/>
        <v>+1.01800   +1.01326</v>
      </c>
      <c r="E73" t="str">
        <f t="shared" si="23"/>
        <v>+1.01800</v>
      </c>
      <c r="F73" s="125">
        <v>1.018</v>
      </c>
      <c r="G73" s="80">
        <f t="shared" si="24"/>
        <v>4.7399999999999665E-3</v>
      </c>
      <c r="H73" s="68">
        <f t="shared" si="25"/>
        <v>4.6561886051080222E-3</v>
      </c>
      <c r="I73">
        <f t="shared" si="26"/>
        <v>0.4656188605108022</v>
      </c>
      <c r="J73" t="str">
        <f t="shared" si="20"/>
        <v>0072 0000 0004 01 06</v>
      </c>
      <c r="K73" t="str">
        <f t="shared" si="37"/>
        <v>0000 0004 01 06</v>
      </c>
      <c r="L73" t="str">
        <f t="shared" si="38"/>
        <v>0000</v>
      </c>
      <c r="M73" s="128">
        <f t="shared" si="39"/>
        <v>0</v>
      </c>
      <c r="N73" t="str">
        <f t="shared" si="27"/>
        <v>0004 01 06</v>
      </c>
      <c r="O73" t="str">
        <f t="shared" si="28"/>
        <v>0004</v>
      </c>
      <c r="P73" s="125">
        <f t="shared" si="29"/>
        <v>4</v>
      </c>
      <c r="Q73" t="str">
        <f t="shared" si="30"/>
        <v>06</v>
      </c>
      <c r="R73" s="125">
        <f t="shared" si="31"/>
        <v>6</v>
      </c>
      <c r="S73" t="str">
        <f t="shared" si="32"/>
        <v>0.010 1.000   0.000000   +1.01800   +1.01326</v>
      </c>
      <c r="T73" t="str">
        <f t="shared" si="33"/>
        <v>0.010 1.000</v>
      </c>
      <c r="U73" t="str">
        <f t="shared" si="34"/>
        <v>0.010</v>
      </c>
      <c r="V73" s="125">
        <v>0.01</v>
      </c>
      <c r="W73" t="str">
        <f t="shared" si="35"/>
        <v>1.000</v>
      </c>
      <c r="X73" s="125">
        <v>1</v>
      </c>
      <c r="Y73" s="1">
        <f t="shared" si="36"/>
        <v>1.0185089999999999</v>
      </c>
    </row>
    <row r="74" spans="1:25" x14ac:dyDescent="0.2">
      <c r="A74" t="s">
        <v>50</v>
      </c>
      <c r="B74" t="str">
        <f t="shared" si="21"/>
        <v>+1.02632</v>
      </c>
      <c r="C74" s="125">
        <v>1.0263199999999999</v>
      </c>
      <c r="D74" t="str">
        <f t="shared" si="22"/>
        <v>+1.02000   +1.02632</v>
      </c>
      <c r="E74" t="str">
        <f t="shared" si="23"/>
        <v>+1.02000</v>
      </c>
      <c r="F74" s="125">
        <v>1.02</v>
      </c>
      <c r="G74" s="80">
        <f t="shared" si="24"/>
        <v>6.3199999999998813E-3</v>
      </c>
      <c r="H74" s="68">
        <f t="shared" si="25"/>
        <v>6.1960784313724324E-3</v>
      </c>
      <c r="I74">
        <f t="shared" si="26"/>
        <v>0.61960784313724326</v>
      </c>
      <c r="J74" t="str">
        <f t="shared" si="20"/>
        <v>0073 0000 0005 01 06</v>
      </c>
      <c r="K74" t="str">
        <f t="shared" si="37"/>
        <v>0000 0005 01 06</v>
      </c>
      <c r="L74" t="str">
        <f t="shared" si="38"/>
        <v>0000</v>
      </c>
      <c r="M74" s="128">
        <f t="shared" si="39"/>
        <v>0</v>
      </c>
      <c r="N74" t="str">
        <f t="shared" si="27"/>
        <v>0005 01 06</v>
      </c>
      <c r="O74" t="str">
        <f t="shared" si="28"/>
        <v>0005</v>
      </c>
      <c r="P74" s="125">
        <f t="shared" si="29"/>
        <v>5</v>
      </c>
      <c r="Q74" t="str">
        <f t="shared" si="30"/>
        <v>06</v>
      </c>
      <c r="R74" s="125">
        <f t="shared" si="31"/>
        <v>6</v>
      </c>
      <c r="S74" t="str">
        <f t="shared" si="32"/>
        <v>0.010 1.000   0.000000   +1.02000   +1.02632</v>
      </c>
      <c r="T74" t="str">
        <f t="shared" si="33"/>
        <v>0.010 1.000</v>
      </c>
      <c r="U74" t="str">
        <f t="shared" si="34"/>
        <v>0.010</v>
      </c>
      <c r="V74" s="125">
        <v>0.01</v>
      </c>
      <c r="W74" t="str">
        <f t="shared" si="35"/>
        <v>1.000</v>
      </c>
      <c r="X74" s="125">
        <v>1</v>
      </c>
      <c r="Y74" s="1">
        <f t="shared" si="36"/>
        <v>1.02051</v>
      </c>
    </row>
    <row r="75" spans="1:25" x14ac:dyDescent="0.2">
      <c r="A75" t="s">
        <v>51</v>
      </c>
      <c r="B75" t="str">
        <f t="shared" si="21"/>
        <v>+1.06917</v>
      </c>
      <c r="C75" s="125">
        <v>1.06917</v>
      </c>
      <c r="D75" t="str">
        <f t="shared" si="22"/>
        <v>+1.07000   +1.06917</v>
      </c>
      <c r="E75" t="str">
        <f t="shared" si="23"/>
        <v>+1.07000</v>
      </c>
      <c r="F75" s="125">
        <v>1.07</v>
      </c>
      <c r="G75" s="80">
        <f t="shared" si="24"/>
        <v>8.3000000000010843E-4</v>
      </c>
      <c r="H75" s="68">
        <f t="shared" si="25"/>
        <v>7.7570093457954054E-4</v>
      </c>
      <c r="I75">
        <f t="shared" si="26"/>
        <v>7.7570093457954056E-2</v>
      </c>
      <c r="J75" t="str">
        <f t="shared" si="20"/>
        <v>0074 0000 0006 01 06</v>
      </c>
      <c r="K75" t="str">
        <f t="shared" si="37"/>
        <v>0000 0006 01 06</v>
      </c>
      <c r="L75" t="str">
        <f t="shared" si="38"/>
        <v>0000</v>
      </c>
      <c r="M75" s="128">
        <f t="shared" si="39"/>
        <v>0</v>
      </c>
      <c r="N75" t="str">
        <f t="shared" si="27"/>
        <v>0006 01 06</v>
      </c>
      <c r="O75" t="str">
        <f t="shared" si="28"/>
        <v>0006</v>
      </c>
      <c r="P75" s="125">
        <f t="shared" si="29"/>
        <v>6</v>
      </c>
      <c r="Q75" t="str">
        <f t="shared" si="30"/>
        <v>06</v>
      </c>
      <c r="R75" s="125">
        <f t="shared" si="31"/>
        <v>6</v>
      </c>
      <c r="S75" t="str">
        <f t="shared" si="32"/>
        <v>0.010 1.000   0.000000   +1.07000   +1.06917</v>
      </c>
      <c r="T75" t="str">
        <f t="shared" si="33"/>
        <v>0.010 1.000</v>
      </c>
      <c r="U75" t="str">
        <f t="shared" si="34"/>
        <v>0.010</v>
      </c>
      <c r="V75" s="125">
        <v>0.01</v>
      </c>
      <c r="W75" t="str">
        <f t="shared" si="35"/>
        <v>1.000</v>
      </c>
      <c r="X75" s="125">
        <v>1</v>
      </c>
      <c r="Y75" s="1">
        <f t="shared" si="36"/>
        <v>1.070535</v>
      </c>
    </row>
    <row r="76" spans="1:25" x14ac:dyDescent="0.2">
      <c r="A76" t="s">
        <v>52</v>
      </c>
      <c r="B76" t="str">
        <f t="shared" si="21"/>
        <v>+1.05550</v>
      </c>
      <c r="C76" s="125">
        <v>1.0555000000000001</v>
      </c>
      <c r="D76" t="str">
        <f t="shared" si="22"/>
        <v>+1.06200   +1.05550</v>
      </c>
      <c r="E76" t="str">
        <f t="shared" si="23"/>
        <v>+1.06200</v>
      </c>
      <c r="F76" s="125">
        <v>1.0620000000000001</v>
      </c>
      <c r="G76" s="80">
        <f t="shared" si="24"/>
        <v>6.4999999999999503E-3</v>
      </c>
      <c r="H76" s="68">
        <f t="shared" si="25"/>
        <v>6.1205273069679378E-3</v>
      </c>
      <c r="I76">
        <f t="shared" si="26"/>
        <v>0.61205273069679378</v>
      </c>
      <c r="J76" t="str">
        <f t="shared" si="20"/>
        <v>0075 0000 0007 01 06</v>
      </c>
      <c r="K76" t="str">
        <f t="shared" si="37"/>
        <v>0000 0007 01 06</v>
      </c>
      <c r="L76" t="str">
        <f t="shared" si="38"/>
        <v>0000</v>
      </c>
      <c r="M76" s="128">
        <f t="shared" si="39"/>
        <v>0</v>
      </c>
      <c r="N76" t="str">
        <f t="shared" si="27"/>
        <v>0007 01 06</v>
      </c>
      <c r="O76" t="str">
        <f t="shared" si="28"/>
        <v>0007</v>
      </c>
      <c r="P76" s="125">
        <f t="shared" si="29"/>
        <v>7</v>
      </c>
      <c r="Q76" t="str">
        <f t="shared" si="30"/>
        <v>06</v>
      </c>
      <c r="R76" s="125">
        <f t="shared" si="31"/>
        <v>6</v>
      </c>
      <c r="S76" t="str">
        <f t="shared" si="32"/>
        <v>0.010 1.000   0.000000   +1.06200   +1.05550</v>
      </c>
      <c r="T76" t="str">
        <f t="shared" si="33"/>
        <v>0.010 1.000</v>
      </c>
      <c r="U76" t="str">
        <f t="shared" si="34"/>
        <v>0.010</v>
      </c>
      <c r="V76" s="125">
        <v>0.01</v>
      </c>
      <c r="W76" t="str">
        <f t="shared" si="35"/>
        <v>1.000</v>
      </c>
      <c r="X76" s="125">
        <v>1</v>
      </c>
      <c r="Y76" s="1">
        <f t="shared" si="36"/>
        <v>1.0625309999999999</v>
      </c>
    </row>
    <row r="77" spans="1:25" x14ac:dyDescent="0.2">
      <c r="A77" t="s">
        <v>53</v>
      </c>
      <c r="B77" t="str">
        <f t="shared" si="21"/>
        <v>+1.08682</v>
      </c>
      <c r="C77" s="125">
        <v>1.0868199999999999</v>
      </c>
      <c r="D77" t="str">
        <f t="shared" si="22"/>
        <v>+1.09000   +1.08682</v>
      </c>
      <c r="E77" t="str">
        <f t="shared" si="23"/>
        <v>+1.09000</v>
      </c>
      <c r="F77" s="125">
        <v>1.0900000000000001</v>
      </c>
      <c r="G77" s="80">
        <f t="shared" si="24"/>
        <v>3.1800000000001827E-3</v>
      </c>
      <c r="H77" s="68">
        <f t="shared" si="25"/>
        <v>2.917431192660718E-3</v>
      </c>
      <c r="I77">
        <f t="shared" si="26"/>
        <v>0.29174311926607177</v>
      </c>
      <c r="J77" t="str">
        <f t="shared" si="20"/>
        <v>0076 0000 0008 01 06</v>
      </c>
      <c r="K77" t="str">
        <f t="shared" si="37"/>
        <v>0000 0008 01 06</v>
      </c>
      <c r="L77" t="str">
        <f t="shared" si="38"/>
        <v>0000</v>
      </c>
      <c r="M77" s="128">
        <f t="shared" si="39"/>
        <v>0</v>
      </c>
      <c r="N77" t="str">
        <f t="shared" si="27"/>
        <v>0008 01 06</v>
      </c>
      <c r="O77" t="str">
        <f t="shared" si="28"/>
        <v>0008</v>
      </c>
      <c r="P77" s="125">
        <f t="shared" si="29"/>
        <v>8</v>
      </c>
      <c r="Q77" t="str">
        <f t="shared" si="30"/>
        <v>06</v>
      </c>
      <c r="R77" s="125">
        <f t="shared" si="31"/>
        <v>6</v>
      </c>
      <c r="S77" t="str">
        <f t="shared" si="32"/>
        <v>0.010 1.000   0.000000   +1.09000   +1.08682</v>
      </c>
      <c r="T77" t="str">
        <f t="shared" si="33"/>
        <v>0.010 1.000</v>
      </c>
      <c r="U77" t="str">
        <f t="shared" si="34"/>
        <v>0.010</v>
      </c>
      <c r="V77" s="125">
        <v>0.01</v>
      </c>
      <c r="W77" t="str">
        <f t="shared" si="35"/>
        <v>1.000</v>
      </c>
      <c r="X77" s="125">
        <v>1</v>
      </c>
      <c r="Y77" s="1">
        <f t="shared" si="36"/>
        <v>1.0905450000000001</v>
      </c>
    </row>
    <row r="78" spans="1:25" x14ac:dyDescent="0.2">
      <c r="A78" t="s">
        <v>54</v>
      </c>
      <c r="B78" t="str">
        <f t="shared" si="21"/>
        <v>+1.05280</v>
      </c>
      <c r="C78" s="125">
        <v>1.0528</v>
      </c>
      <c r="D78" t="str">
        <f t="shared" si="22"/>
        <v>+1.05600   +1.05280</v>
      </c>
      <c r="E78" t="str">
        <f t="shared" si="23"/>
        <v>+1.05600</v>
      </c>
      <c r="F78" s="125">
        <v>1.056</v>
      </c>
      <c r="G78" s="80">
        <f t="shared" si="24"/>
        <v>3.2000000000000917E-3</v>
      </c>
      <c r="H78" s="68">
        <f t="shared" si="25"/>
        <v>3.030303030303117E-3</v>
      </c>
      <c r="I78">
        <f t="shared" si="26"/>
        <v>0.3030303030303117</v>
      </c>
      <c r="J78" t="str">
        <f t="shared" si="20"/>
        <v>0077 0000 0009 01 06</v>
      </c>
      <c r="K78" t="str">
        <f t="shared" si="37"/>
        <v>0000 0009 01 06</v>
      </c>
      <c r="L78" t="str">
        <f t="shared" si="38"/>
        <v>0000</v>
      </c>
      <c r="M78" s="128">
        <f t="shared" si="39"/>
        <v>0</v>
      </c>
      <c r="N78" t="str">
        <f t="shared" si="27"/>
        <v>0009 01 06</v>
      </c>
      <c r="O78" t="str">
        <f t="shared" si="28"/>
        <v>0009</v>
      </c>
      <c r="P78" s="125">
        <f t="shared" si="29"/>
        <v>9</v>
      </c>
      <c r="Q78" t="str">
        <f t="shared" si="30"/>
        <v>06</v>
      </c>
      <c r="R78" s="125">
        <f t="shared" si="31"/>
        <v>6</v>
      </c>
      <c r="S78" t="str">
        <f t="shared" si="32"/>
        <v>0.010 1.000   0.000000   +1.05600   +1.05280</v>
      </c>
      <c r="T78" t="str">
        <f t="shared" si="33"/>
        <v>0.010 1.000</v>
      </c>
      <c r="U78" t="str">
        <f t="shared" si="34"/>
        <v>0.010</v>
      </c>
      <c r="V78" s="125">
        <v>0.01</v>
      </c>
      <c r="W78" t="str">
        <f t="shared" si="35"/>
        <v>1.000</v>
      </c>
      <c r="X78" s="125">
        <v>1</v>
      </c>
      <c r="Y78" s="1">
        <f t="shared" si="36"/>
        <v>1.0565279999999999</v>
      </c>
    </row>
    <row r="79" spans="1:25" x14ac:dyDescent="0.2">
      <c r="A79" t="s">
        <v>55</v>
      </c>
      <c r="B79" t="str">
        <f t="shared" si="21"/>
        <v>+1.05495</v>
      </c>
      <c r="C79" s="125">
        <v>1.0549500000000001</v>
      </c>
      <c r="D79" t="str">
        <f t="shared" si="22"/>
        <v>+1.05100   +1.05495</v>
      </c>
      <c r="E79" t="str">
        <f t="shared" si="23"/>
        <v>+1.05100</v>
      </c>
      <c r="F79" s="125">
        <v>1.0509999999999999</v>
      </c>
      <c r="G79" s="80">
        <f t="shared" si="24"/>
        <v>3.9500000000001201E-3</v>
      </c>
      <c r="H79" s="68">
        <f t="shared" si="25"/>
        <v>3.7583254043768986E-3</v>
      </c>
      <c r="I79">
        <f t="shared" si="26"/>
        <v>0.37583254043768988</v>
      </c>
      <c r="J79" t="str">
        <f t="shared" si="20"/>
        <v>0078 0000 0010 01 06</v>
      </c>
      <c r="K79" t="str">
        <f t="shared" si="37"/>
        <v>0000 0010 01 06</v>
      </c>
      <c r="L79" t="str">
        <f t="shared" si="38"/>
        <v>0000</v>
      </c>
      <c r="M79" s="128">
        <f t="shared" si="39"/>
        <v>0</v>
      </c>
      <c r="N79" t="str">
        <f t="shared" si="27"/>
        <v>0010 01 06</v>
      </c>
      <c r="O79" t="str">
        <f t="shared" si="28"/>
        <v>0010</v>
      </c>
      <c r="P79" s="125">
        <f t="shared" si="29"/>
        <v>10</v>
      </c>
      <c r="Q79" t="str">
        <f t="shared" si="30"/>
        <v>06</v>
      </c>
      <c r="R79" s="125">
        <f t="shared" si="31"/>
        <v>6</v>
      </c>
      <c r="S79" t="str">
        <f t="shared" si="32"/>
        <v>0.010 1.000   0.000000   +1.05100   +1.05495</v>
      </c>
      <c r="T79" t="str">
        <f t="shared" si="33"/>
        <v>0.010 1.000</v>
      </c>
      <c r="U79" t="str">
        <f t="shared" si="34"/>
        <v>0.010</v>
      </c>
      <c r="V79" s="125">
        <v>0.01</v>
      </c>
      <c r="W79" t="str">
        <f t="shared" si="35"/>
        <v>1.000</v>
      </c>
      <c r="X79" s="125">
        <v>1</v>
      </c>
      <c r="Y79" s="1">
        <f t="shared" si="36"/>
        <v>1.0515254999999999</v>
      </c>
    </row>
    <row r="80" spans="1:25" x14ac:dyDescent="0.2">
      <c r="A80" t="s">
        <v>56</v>
      </c>
      <c r="B80" t="str">
        <f t="shared" si="21"/>
        <v>+1.05755</v>
      </c>
      <c r="C80" s="125">
        <v>1.05755</v>
      </c>
      <c r="D80" t="str">
        <f t="shared" si="22"/>
        <v>+1.05700   +1.05755</v>
      </c>
      <c r="E80" t="str">
        <f t="shared" si="23"/>
        <v>+1.05700</v>
      </c>
      <c r="F80" s="125">
        <v>1.0569999999999999</v>
      </c>
      <c r="G80" s="80">
        <f t="shared" si="24"/>
        <v>5.5000000000005045E-4</v>
      </c>
      <c r="H80" s="68">
        <f t="shared" si="25"/>
        <v>5.2034058656579983E-4</v>
      </c>
      <c r="I80">
        <f t="shared" si="26"/>
        <v>5.2034058656579986E-2</v>
      </c>
      <c r="J80" t="str">
        <f t="shared" si="20"/>
        <v>0079 0000 0011 01 06</v>
      </c>
      <c r="K80" t="str">
        <f t="shared" si="37"/>
        <v>0000 0011 01 06</v>
      </c>
      <c r="L80" t="str">
        <f t="shared" si="38"/>
        <v>0000</v>
      </c>
      <c r="M80" s="128">
        <f t="shared" si="39"/>
        <v>0</v>
      </c>
      <c r="N80" t="str">
        <f t="shared" si="27"/>
        <v>0011 01 06</v>
      </c>
      <c r="O80" t="str">
        <f t="shared" si="28"/>
        <v>0011</v>
      </c>
      <c r="P80" s="125">
        <f t="shared" si="29"/>
        <v>11</v>
      </c>
      <c r="Q80" t="str">
        <f t="shared" si="30"/>
        <v>06</v>
      </c>
      <c r="R80" s="125">
        <f t="shared" si="31"/>
        <v>6</v>
      </c>
      <c r="S80" t="str">
        <f t="shared" si="32"/>
        <v>0.010 1.000   0.000000   +1.05700   +1.05755</v>
      </c>
      <c r="T80" t="str">
        <f t="shared" si="33"/>
        <v>0.010 1.000</v>
      </c>
      <c r="U80" t="str">
        <f t="shared" si="34"/>
        <v>0.010</v>
      </c>
      <c r="V80" s="125">
        <v>0.01</v>
      </c>
      <c r="W80" t="str">
        <f t="shared" si="35"/>
        <v>1.000</v>
      </c>
      <c r="X80" s="125">
        <v>1</v>
      </c>
      <c r="Y80" s="1">
        <f t="shared" si="36"/>
        <v>1.0575284999999999</v>
      </c>
    </row>
    <row r="81" spans="1:25" x14ac:dyDescent="0.2">
      <c r="A81" t="s">
        <v>57</v>
      </c>
      <c r="B81" t="str">
        <f t="shared" si="21"/>
        <v>+1.05516</v>
      </c>
      <c r="C81" s="125">
        <v>1.0551600000000001</v>
      </c>
      <c r="D81" t="str">
        <f t="shared" si="22"/>
        <v>+1.05500   +1.05516</v>
      </c>
      <c r="E81" t="str">
        <f t="shared" si="23"/>
        <v>+1.05500</v>
      </c>
      <c r="F81" s="125">
        <v>1.0549999999999999</v>
      </c>
      <c r="G81" s="80">
        <f t="shared" si="24"/>
        <v>1.6000000000016001E-4</v>
      </c>
      <c r="H81" s="68">
        <f t="shared" si="25"/>
        <v>1.5165876777266352E-4</v>
      </c>
      <c r="I81">
        <f t="shared" si="26"/>
        <v>1.5165876777266352E-2</v>
      </c>
      <c r="J81" t="str">
        <f t="shared" si="20"/>
        <v>0080 0000 0012 01 06</v>
      </c>
      <c r="K81" t="str">
        <f t="shared" si="37"/>
        <v>0000 0012 01 06</v>
      </c>
      <c r="L81" t="str">
        <f t="shared" si="38"/>
        <v>0000</v>
      </c>
      <c r="M81" s="128">
        <f t="shared" si="39"/>
        <v>0</v>
      </c>
      <c r="N81" t="str">
        <f t="shared" si="27"/>
        <v>0012 01 06</v>
      </c>
      <c r="O81" t="str">
        <f t="shared" si="28"/>
        <v>0012</v>
      </c>
      <c r="P81" s="125">
        <f t="shared" si="29"/>
        <v>12</v>
      </c>
      <c r="Q81" t="str">
        <f t="shared" si="30"/>
        <v>06</v>
      </c>
      <c r="R81" s="125">
        <f t="shared" si="31"/>
        <v>6</v>
      </c>
      <c r="S81" t="str">
        <f t="shared" si="32"/>
        <v>0.010 1.000   0.000000   +1.05500   +1.05516</v>
      </c>
      <c r="T81" t="str">
        <f t="shared" si="33"/>
        <v>0.010 1.000</v>
      </c>
      <c r="U81" t="str">
        <f t="shared" si="34"/>
        <v>0.010</v>
      </c>
      <c r="V81" s="125">
        <v>0.01</v>
      </c>
      <c r="W81" t="str">
        <f t="shared" si="35"/>
        <v>1.000</v>
      </c>
      <c r="X81" s="125">
        <v>1</v>
      </c>
      <c r="Y81" s="1">
        <f t="shared" si="36"/>
        <v>1.0555275</v>
      </c>
    </row>
    <row r="82" spans="1:25" x14ac:dyDescent="0.2">
      <c r="A82" t="s">
        <v>58</v>
      </c>
      <c r="B82" t="str">
        <f t="shared" si="21"/>
        <v>+1.05184</v>
      </c>
      <c r="C82" s="125">
        <v>1.0518400000000001</v>
      </c>
      <c r="D82" t="str">
        <f t="shared" si="22"/>
        <v>+1.05000   +1.05184</v>
      </c>
      <c r="E82" t="str">
        <f t="shared" si="23"/>
        <v>+1.05000</v>
      </c>
      <c r="F82" s="125">
        <v>1.05</v>
      </c>
      <c r="G82" s="80">
        <f t="shared" si="24"/>
        <v>1.8400000000000638E-3</v>
      </c>
      <c r="H82" s="68">
        <f t="shared" si="25"/>
        <v>1.752380952381013E-3</v>
      </c>
      <c r="I82">
        <f t="shared" si="26"/>
        <v>0.1752380952381013</v>
      </c>
      <c r="J82" t="str">
        <f t="shared" si="20"/>
        <v>0081 0000 0013 01 06</v>
      </c>
      <c r="K82" t="str">
        <f t="shared" si="37"/>
        <v>0000 0013 01 06</v>
      </c>
      <c r="L82" t="str">
        <f t="shared" si="38"/>
        <v>0000</v>
      </c>
      <c r="M82" s="128">
        <f t="shared" si="39"/>
        <v>0</v>
      </c>
      <c r="N82" t="str">
        <f t="shared" si="27"/>
        <v>0013 01 06</v>
      </c>
      <c r="O82" t="str">
        <f t="shared" si="28"/>
        <v>0013</v>
      </c>
      <c r="P82" s="125">
        <f t="shared" si="29"/>
        <v>13</v>
      </c>
      <c r="Q82" t="str">
        <f t="shared" si="30"/>
        <v>06</v>
      </c>
      <c r="R82" s="125">
        <f t="shared" si="31"/>
        <v>6</v>
      </c>
      <c r="S82" t="str">
        <f t="shared" si="32"/>
        <v>0.010 1.000   0.000000   +1.05000   +1.05184</v>
      </c>
      <c r="T82" t="str">
        <f t="shared" si="33"/>
        <v>0.010 1.000</v>
      </c>
      <c r="U82" t="str">
        <f t="shared" si="34"/>
        <v>0.010</v>
      </c>
      <c r="V82" s="125">
        <v>0.01</v>
      </c>
      <c r="W82" t="str">
        <f t="shared" si="35"/>
        <v>1.000</v>
      </c>
      <c r="X82" s="125">
        <v>1</v>
      </c>
      <c r="Y82" s="1">
        <f t="shared" si="36"/>
        <v>1.0505249999999999</v>
      </c>
    </row>
    <row r="83" spans="1:25" x14ac:dyDescent="0.2">
      <c r="A83" t="s">
        <v>59</v>
      </c>
      <c r="B83" t="str">
        <f t="shared" si="21"/>
        <v>+1.03881</v>
      </c>
      <c r="C83" s="125">
        <v>1.03881</v>
      </c>
      <c r="D83" t="str">
        <f t="shared" si="22"/>
        <v>+1.03600   +1.03881</v>
      </c>
      <c r="E83" t="str">
        <f t="shared" si="23"/>
        <v>+1.03600</v>
      </c>
      <c r="F83" s="125">
        <v>1.036</v>
      </c>
      <c r="G83" s="80">
        <f t="shared" si="24"/>
        <v>2.8099999999999792E-3</v>
      </c>
      <c r="H83" s="68">
        <f t="shared" si="25"/>
        <v>2.7123552123551921E-3</v>
      </c>
      <c r="I83">
        <f t="shared" si="26"/>
        <v>0.27123552123551919</v>
      </c>
      <c r="J83" t="str">
        <f t="shared" si="20"/>
        <v>0082 0000 0014 01 06</v>
      </c>
      <c r="K83" t="str">
        <f t="shared" si="37"/>
        <v>0000 0014 01 06</v>
      </c>
      <c r="L83" t="str">
        <f t="shared" si="38"/>
        <v>0000</v>
      </c>
      <c r="M83" s="128">
        <f t="shared" si="39"/>
        <v>0</v>
      </c>
      <c r="N83" t="str">
        <f t="shared" si="27"/>
        <v>0014 01 06</v>
      </c>
      <c r="O83" t="str">
        <f t="shared" si="28"/>
        <v>0014</v>
      </c>
      <c r="P83" s="125">
        <f t="shared" si="29"/>
        <v>14</v>
      </c>
      <c r="Q83" t="str">
        <f t="shared" si="30"/>
        <v>06</v>
      </c>
      <c r="R83" s="125">
        <f t="shared" si="31"/>
        <v>6</v>
      </c>
      <c r="S83" t="str">
        <f t="shared" si="32"/>
        <v>0.010 1.000   0.000000   +1.03600   +1.03881</v>
      </c>
      <c r="T83" t="str">
        <f t="shared" si="33"/>
        <v>0.010 1.000</v>
      </c>
      <c r="U83" t="str">
        <f t="shared" si="34"/>
        <v>0.010</v>
      </c>
      <c r="V83" s="125">
        <v>0.01</v>
      </c>
      <c r="W83" t="str">
        <f t="shared" si="35"/>
        <v>1.000</v>
      </c>
      <c r="X83" s="125">
        <v>1</v>
      </c>
      <c r="Y83" s="1">
        <f t="shared" si="36"/>
        <v>1.0365180000000001</v>
      </c>
    </row>
    <row r="84" spans="1:25" x14ac:dyDescent="0.2">
      <c r="A84" t="s">
        <v>60</v>
      </c>
      <c r="B84" t="str">
        <f t="shared" si="21"/>
        <v>+0.19208</v>
      </c>
      <c r="C84" s="125">
        <v>0.19208</v>
      </c>
      <c r="D84" t="str">
        <f t="shared" si="22"/>
        <v>+0.19232   +0.19208</v>
      </c>
      <c r="E84" t="str">
        <f t="shared" si="23"/>
        <v>+0.19232</v>
      </c>
      <c r="F84" s="125">
        <v>0.19231999999999999</v>
      </c>
      <c r="G84" s="80">
        <f t="shared" si="24"/>
        <v>2.3999999999999022E-4</v>
      </c>
      <c r="H84" s="68">
        <f t="shared" si="25"/>
        <v>1.2479201331114301E-3</v>
      </c>
      <c r="I84">
        <f t="shared" si="26"/>
        <v>0.12479201331114301</v>
      </c>
      <c r="J84" t="str">
        <f t="shared" si="20"/>
        <v>0083 0001 0002 01 08</v>
      </c>
      <c r="K84" t="str">
        <f t="shared" si="37"/>
        <v>0001 0002 01 08</v>
      </c>
      <c r="L84" t="str">
        <f t="shared" si="38"/>
        <v>0001</v>
      </c>
      <c r="M84" s="128">
        <f t="shared" si="39"/>
        <v>1</v>
      </c>
      <c r="N84" t="str">
        <f t="shared" si="27"/>
        <v>0002 01 08</v>
      </c>
      <c r="O84" t="str">
        <f t="shared" si="28"/>
        <v>0002</v>
      </c>
      <c r="P84" s="125">
        <f t="shared" si="29"/>
        <v>2</v>
      </c>
      <c r="Q84" t="str">
        <f t="shared" si="30"/>
        <v>08</v>
      </c>
      <c r="R84" s="125">
        <f t="shared" si="31"/>
        <v>8</v>
      </c>
      <c r="S84" t="str">
        <f t="shared" si="32"/>
        <v>0.010 1.000   0.000000   +0.19232   +0.19208</v>
      </c>
      <c r="T84" t="str">
        <f t="shared" si="33"/>
        <v>0.010 1.000</v>
      </c>
      <c r="U84" t="str">
        <f t="shared" si="34"/>
        <v>0.010</v>
      </c>
      <c r="V84" s="125">
        <v>0.01</v>
      </c>
      <c r="W84" t="str">
        <f t="shared" si="35"/>
        <v>1.000</v>
      </c>
      <c r="X84" s="125">
        <v>1</v>
      </c>
      <c r="Y84" s="1">
        <f t="shared" si="36"/>
        <v>0.19241615999999997</v>
      </c>
    </row>
    <row r="85" spans="1:25" x14ac:dyDescent="0.2">
      <c r="A85" t="s">
        <v>61</v>
      </c>
      <c r="B85" t="str">
        <f t="shared" si="21"/>
        <v>-0.03421</v>
      </c>
      <c r="C85" s="125">
        <v>-3.4209999999999997E-2</v>
      </c>
      <c r="D85" t="str">
        <f t="shared" si="22"/>
        <v>-0.03428   -0.03421</v>
      </c>
      <c r="E85" t="str">
        <f t="shared" si="23"/>
        <v>-0.03428</v>
      </c>
      <c r="F85" s="125">
        <v>-3.4279999999999998E-2</v>
      </c>
      <c r="G85" s="80">
        <f t="shared" si="24"/>
        <v>7.0000000000000617E-5</v>
      </c>
      <c r="H85" s="68">
        <f t="shared" si="25"/>
        <v>2.0420070011668793E-3</v>
      </c>
      <c r="I85">
        <f t="shared" si="26"/>
        <v>0.20420070011668792</v>
      </c>
      <c r="J85" t="str">
        <f t="shared" si="20"/>
        <v>0084 0001 0005 01 08</v>
      </c>
      <c r="K85" t="str">
        <f t="shared" si="37"/>
        <v>0001 0005 01 08</v>
      </c>
      <c r="L85" t="str">
        <f t="shared" si="38"/>
        <v>0001</v>
      </c>
      <c r="M85" s="128">
        <f t="shared" si="39"/>
        <v>1</v>
      </c>
      <c r="N85" t="str">
        <f t="shared" si="27"/>
        <v>0005 01 08</v>
      </c>
      <c r="O85" t="str">
        <f t="shared" si="28"/>
        <v>0005</v>
      </c>
      <c r="P85" s="125">
        <f t="shared" si="29"/>
        <v>5</v>
      </c>
      <c r="Q85" t="str">
        <f t="shared" si="30"/>
        <v>08</v>
      </c>
      <c r="R85" s="125">
        <f t="shared" si="31"/>
        <v>8</v>
      </c>
      <c r="S85" t="str">
        <f t="shared" si="32"/>
        <v>0.010 1.000   0.000000   -0.03428   -0.03421</v>
      </c>
      <c r="T85" t="str">
        <f t="shared" si="33"/>
        <v>0.010 1.000</v>
      </c>
      <c r="U85" t="str">
        <f t="shared" si="34"/>
        <v>0.010</v>
      </c>
      <c r="V85" s="125">
        <v>0.01</v>
      </c>
      <c r="W85" t="str">
        <f t="shared" si="35"/>
        <v>1.000</v>
      </c>
      <c r="X85" s="125">
        <v>1</v>
      </c>
      <c r="Y85" s="1">
        <f t="shared" si="36"/>
        <v>-3.4297139999999997E-2</v>
      </c>
    </row>
    <row r="86" spans="1:25" x14ac:dyDescent="0.2">
      <c r="A86" t="s">
        <v>62</v>
      </c>
      <c r="B86" t="str">
        <f t="shared" si="21"/>
        <v>-0.13693</v>
      </c>
      <c r="C86" s="125">
        <v>-0.13693</v>
      </c>
      <c r="D86" t="str">
        <f t="shared" si="22"/>
        <v>-0.13685   -0.13693</v>
      </c>
      <c r="E86" t="str">
        <f t="shared" si="23"/>
        <v>-0.13685</v>
      </c>
      <c r="F86" s="125">
        <v>-0.13685</v>
      </c>
      <c r="G86" s="80">
        <f t="shared" si="24"/>
        <v>7.999999999999674E-5</v>
      </c>
      <c r="H86" s="68">
        <f t="shared" si="25"/>
        <v>5.8458165875043292E-4</v>
      </c>
      <c r="I86">
        <f t="shared" si="26"/>
        <v>5.8458165875043294E-2</v>
      </c>
      <c r="J86" t="str">
        <f t="shared" si="20"/>
        <v>0085 0002 0001 01 08</v>
      </c>
      <c r="K86" t="str">
        <f t="shared" si="37"/>
        <v>0002 0001 01 08</v>
      </c>
      <c r="L86" t="str">
        <f t="shared" si="38"/>
        <v>0002</v>
      </c>
      <c r="M86" s="128">
        <f t="shared" si="39"/>
        <v>2</v>
      </c>
      <c r="N86" t="str">
        <f t="shared" si="27"/>
        <v>0001 01 08</v>
      </c>
      <c r="O86" t="str">
        <f t="shared" si="28"/>
        <v>0001</v>
      </c>
      <c r="P86" s="125">
        <f t="shared" si="29"/>
        <v>1</v>
      </c>
      <c r="Q86" t="str">
        <f t="shared" si="30"/>
        <v>08</v>
      </c>
      <c r="R86" s="125">
        <f t="shared" si="31"/>
        <v>8</v>
      </c>
      <c r="S86" t="str">
        <f t="shared" si="32"/>
        <v>0.010 1.000   0.000000   -0.13685   -0.13693</v>
      </c>
      <c r="T86" t="str">
        <f t="shared" si="33"/>
        <v>0.010 1.000</v>
      </c>
      <c r="U86" t="str">
        <f t="shared" si="34"/>
        <v>0.010</v>
      </c>
      <c r="V86" s="125">
        <v>0.01</v>
      </c>
      <c r="W86" t="str">
        <f t="shared" si="35"/>
        <v>1.000</v>
      </c>
      <c r="X86" s="125">
        <v>1</v>
      </c>
      <c r="Y86" s="1">
        <f t="shared" si="36"/>
        <v>-0.13691842499999998</v>
      </c>
    </row>
    <row r="87" spans="1:25" x14ac:dyDescent="0.2">
      <c r="A87" t="s">
        <v>63</v>
      </c>
      <c r="B87" t="str">
        <f t="shared" si="21"/>
        <v>-0.09545</v>
      </c>
      <c r="C87" s="125">
        <v>-9.5449999999999993E-2</v>
      </c>
      <c r="D87" t="str">
        <f t="shared" si="22"/>
        <v>-0.09477   -0.09545</v>
      </c>
      <c r="E87" t="str">
        <f t="shared" si="23"/>
        <v>-0.09477</v>
      </c>
      <c r="F87" s="125">
        <v>-9.4769999999999993E-2</v>
      </c>
      <c r="G87" s="80">
        <f t="shared" si="24"/>
        <v>6.8000000000000005E-4</v>
      </c>
      <c r="H87" s="68">
        <f t="shared" si="25"/>
        <v>7.1752664345256945E-3</v>
      </c>
      <c r="I87">
        <f t="shared" si="26"/>
        <v>0.71752664345256945</v>
      </c>
      <c r="J87" t="str">
        <f t="shared" si="20"/>
        <v>0086 0002 0003 01 08</v>
      </c>
      <c r="K87" t="str">
        <f t="shared" si="37"/>
        <v>0002 0003 01 08</v>
      </c>
      <c r="L87" t="str">
        <f t="shared" si="38"/>
        <v>0002</v>
      </c>
      <c r="M87" s="128">
        <f t="shared" si="39"/>
        <v>2</v>
      </c>
      <c r="N87" t="str">
        <f t="shared" si="27"/>
        <v>0003 01 08</v>
      </c>
      <c r="O87" t="str">
        <f t="shared" si="28"/>
        <v>0003</v>
      </c>
      <c r="P87" s="125">
        <f t="shared" si="29"/>
        <v>3</v>
      </c>
      <c r="Q87" t="str">
        <f t="shared" si="30"/>
        <v>08</v>
      </c>
      <c r="R87" s="125">
        <f t="shared" si="31"/>
        <v>8</v>
      </c>
      <c r="S87" t="str">
        <f t="shared" si="32"/>
        <v>0.010 1.000   0.000000   -0.09477   -0.09545</v>
      </c>
      <c r="T87" t="str">
        <f t="shared" si="33"/>
        <v>0.010 1.000</v>
      </c>
      <c r="U87" t="str">
        <f t="shared" si="34"/>
        <v>0.010</v>
      </c>
      <c r="V87" s="125">
        <v>0.01</v>
      </c>
      <c r="W87" t="str">
        <f t="shared" si="35"/>
        <v>1.000</v>
      </c>
      <c r="X87" s="125">
        <v>1</v>
      </c>
      <c r="Y87" s="1">
        <f t="shared" si="36"/>
        <v>-9.481738499999999E-2</v>
      </c>
    </row>
    <row r="88" spans="1:25" x14ac:dyDescent="0.2">
      <c r="A88" t="s">
        <v>64</v>
      </c>
      <c r="B88" t="str">
        <f t="shared" si="21"/>
        <v>-0.02998</v>
      </c>
      <c r="C88" s="125">
        <v>-2.998E-2</v>
      </c>
      <c r="D88" t="str">
        <f t="shared" si="22"/>
        <v>-0.03010   -0.02998</v>
      </c>
      <c r="E88" t="str">
        <f t="shared" si="23"/>
        <v>-0.03010</v>
      </c>
      <c r="F88" s="125">
        <v>-3.0099999999999998E-2</v>
      </c>
      <c r="G88" s="80">
        <f t="shared" si="24"/>
        <v>1.1999999999999858E-4</v>
      </c>
      <c r="H88" s="68">
        <f t="shared" si="25"/>
        <v>3.9867109634551022E-3</v>
      </c>
      <c r="I88">
        <f t="shared" si="26"/>
        <v>0.39867109634551023</v>
      </c>
      <c r="J88" t="str">
        <f t="shared" si="20"/>
        <v>0087 0002 0004 01 08</v>
      </c>
      <c r="K88" t="str">
        <f t="shared" si="37"/>
        <v>0002 0004 01 08</v>
      </c>
      <c r="L88" t="str">
        <f t="shared" si="38"/>
        <v>0002</v>
      </c>
      <c r="M88" s="128">
        <f t="shared" si="39"/>
        <v>2</v>
      </c>
      <c r="N88" t="str">
        <f t="shared" si="27"/>
        <v>0004 01 08</v>
      </c>
      <c r="O88" t="str">
        <f t="shared" si="28"/>
        <v>0004</v>
      </c>
      <c r="P88" s="125">
        <f t="shared" si="29"/>
        <v>4</v>
      </c>
      <c r="Q88" t="str">
        <f t="shared" si="30"/>
        <v>08</v>
      </c>
      <c r="R88" s="125">
        <f t="shared" si="31"/>
        <v>8</v>
      </c>
      <c r="S88" t="str">
        <f t="shared" si="32"/>
        <v>0.010 1.000   0.000000   -0.03010   -0.02998</v>
      </c>
      <c r="T88" t="str">
        <f t="shared" si="33"/>
        <v>0.010 1.000</v>
      </c>
      <c r="U88" t="str">
        <f t="shared" si="34"/>
        <v>0.010</v>
      </c>
      <c r="V88" s="125">
        <v>0.01</v>
      </c>
      <c r="W88" t="str">
        <f t="shared" si="35"/>
        <v>1.000</v>
      </c>
      <c r="X88" s="125">
        <v>1</v>
      </c>
      <c r="Y88" s="1">
        <f t="shared" si="36"/>
        <v>-3.0115049999999997E-2</v>
      </c>
    </row>
    <row r="89" spans="1:25" x14ac:dyDescent="0.2">
      <c r="A89" t="s">
        <v>65</v>
      </c>
      <c r="B89" t="str">
        <f t="shared" si="21"/>
        <v>-0.04314</v>
      </c>
      <c r="C89" s="125">
        <v>-4.3139999999999998E-2</v>
      </c>
      <c r="D89" t="str">
        <f t="shared" si="22"/>
        <v>-0.04305   -0.04314</v>
      </c>
      <c r="E89" t="str">
        <f t="shared" si="23"/>
        <v>-0.04305</v>
      </c>
      <c r="F89" s="125">
        <v>-4.3049999999999998E-2</v>
      </c>
      <c r="G89" s="80">
        <f t="shared" si="24"/>
        <v>8.9999999999999802E-5</v>
      </c>
      <c r="H89" s="68">
        <f t="shared" si="25"/>
        <v>2.0905923344947692E-3</v>
      </c>
      <c r="I89">
        <f t="shared" si="26"/>
        <v>0.20905923344947691</v>
      </c>
      <c r="J89" t="str">
        <f t="shared" si="20"/>
        <v>0088 0002 0005 01 08</v>
      </c>
      <c r="K89" t="str">
        <f t="shared" si="37"/>
        <v>0002 0005 01 08</v>
      </c>
      <c r="L89" t="str">
        <f t="shared" si="38"/>
        <v>0002</v>
      </c>
      <c r="M89" s="128">
        <f t="shared" si="39"/>
        <v>2</v>
      </c>
      <c r="N89" t="str">
        <f t="shared" si="27"/>
        <v>0005 01 08</v>
      </c>
      <c r="O89" t="str">
        <f t="shared" si="28"/>
        <v>0005</v>
      </c>
      <c r="P89" s="125">
        <f t="shared" si="29"/>
        <v>5</v>
      </c>
      <c r="Q89" t="str">
        <f t="shared" si="30"/>
        <v>08</v>
      </c>
      <c r="R89" s="125">
        <f t="shared" si="31"/>
        <v>8</v>
      </c>
      <c r="S89" t="str">
        <f t="shared" si="32"/>
        <v>0.010 1.000   0.000000   -0.04305   -0.04314</v>
      </c>
      <c r="T89" t="str">
        <f t="shared" si="33"/>
        <v>0.010 1.000</v>
      </c>
      <c r="U89" t="str">
        <f t="shared" si="34"/>
        <v>0.010</v>
      </c>
      <c r="V89" s="125">
        <v>0.01</v>
      </c>
      <c r="W89" t="str">
        <f t="shared" si="35"/>
        <v>1.000</v>
      </c>
      <c r="X89" s="125">
        <v>1</v>
      </c>
      <c r="Y89" s="1">
        <f t="shared" si="36"/>
        <v>-4.3071524999999992E-2</v>
      </c>
    </row>
    <row r="90" spans="1:25" x14ac:dyDescent="0.2">
      <c r="A90" t="s">
        <v>66</v>
      </c>
      <c r="B90" t="str">
        <f t="shared" si="21"/>
        <v>+0.13967</v>
      </c>
      <c r="C90" s="125">
        <v>0.13966999999999999</v>
      </c>
      <c r="D90" t="str">
        <f t="shared" si="22"/>
        <v>+0.13915   +0.13967</v>
      </c>
      <c r="E90" t="str">
        <f t="shared" si="23"/>
        <v>+0.13915</v>
      </c>
      <c r="F90" s="125">
        <v>0.13915</v>
      </c>
      <c r="G90" s="80">
        <f t="shared" si="24"/>
        <v>5.1999999999999269E-4</v>
      </c>
      <c r="H90" s="68">
        <f t="shared" si="25"/>
        <v>3.736974487962578E-3</v>
      </c>
      <c r="I90">
        <f t="shared" si="26"/>
        <v>0.37369744879625783</v>
      </c>
      <c r="J90" t="str">
        <f t="shared" si="20"/>
        <v>0089 0003 0002 01 08</v>
      </c>
      <c r="K90" t="str">
        <f t="shared" si="37"/>
        <v>0003 0002 01 08</v>
      </c>
      <c r="L90" t="str">
        <f t="shared" si="38"/>
        <v>0003</v>
      </c>
      <c r="M90" s="128">
        <f t="shared" si="39"/>
        <v>3</v>
      </c>
      <c r="N90" t="str">
        <f t="shared" si="27"/>
        <v>0002 01 08</v>
      </c>
      <c r="O90" t="str">
        <f t="shared" si="28"/>
        <v>0002</v>
      </c>
      <c r="P90" s="125">
        <f t="shared" si="29"/>
        <v>2</v>
      </c>
      <c r="Q90" t="str">
        <f t="shared" si="30"/>
        <v>08</v>
      </c>
      <c r="R90" s="125">
        <f t="shared" si="31"/>
        <v>8</v>
      </c>
      <c r="S90" t="str">
        <f t="shared" si="32"/>
        <v>0.010 1.000   0.000000   +0.13915   +0.13967</v>
      </c>
      <c r="T90" t="str">
        <f t="shared" si="33"/>
        <v>0.010 1.000</v>
      </c>
      <c r="U90" t="str">
        <f t="shared" si="34"/>
        <v>0.010</v>
      </c>
      <c r="V90" s="125">
        <v>0.01</v>
      </c>
      <c r="W90" t="str">
        <f t="shared" si="35"/>
        <v>1.000</v>
      </c>
      <c r="X90" s="125">
        <v>1</v>
      </c>
      <c r="Y90" s="1">
        <f t="shared" si="36"/>
        <v>0.13921957499999998</v>
      </c>
    </row>
    <row r="91" spans="1:25" x14ac:dyDescent="0.2">
      <c r="A91" t="s">
        <v>67</v>
      </c>
      <c r="B91" t="str">
        <f t="shared" si="21"/>
        <v>+0.00914</v>
      </c>
      <c r="C91" s="125">
        <v>9.1400000000000006E-3</v>
      </c>
      <c r="D91" t="str">
        <f t="shared" si="22"/>
        <v>+0.00922   +0.00914</v>
      </c>
      <c r="E91" t="str">
        <f t="shared" si="23"/>
        <v>+0.00922</v>
      </c>
      <c r="F91" s="125">
        <v>9.2200000000000008E-3</v>
      </c>
      <c r="G91" s="80">
        <f t="shared" si="24"/>
        <v>8.000000000000021E-5</v>
      </c>
      <c r="H91" s="68">
        <f t="shared" si="25"/>
        <v>8.6767895878525174E-3</v>
      </c>
      <c r="I91">
        <f t="shared" si="26"/>
        <v>0.8676789587852517</v>
      </c>
      <c r="J91" t="str">
        <f t="shared" si="20"/>
        <v>0090 0003 0004 01 08</v>
      </c>
      <c r="K91" t="str">
        <f t="shared" si="37"/>
        <v>0003 0004 01 08</v>
      </c>
      <c r="L91" t="str">
        <f t="shared" si="38"/>
        <v>0003</v>
      </c>
      <c r="M91" s="128">
        <f t="shared" si="39"/>
        <v>3</v>
      </c>
      <c r="N91" t="str">
        <f t="shared" si="27"/>
        <v>0004 01 08</v>
      </c>
      <c r="O91" t="str">
        <f t="shared" si="28"/>
        <v>0004</v>
      </c>
      <c r="P91" s="125">
        <f t="shared" si="29"/>
        <v>4</v>
      </c>
      <c r="Q91" t="str">
        <f t="shared" si="30"/>
        <v>08</v>
      </c>
      <c r="R91" s="125">
        <f t="shared" si="31"/>
        <v>8</v>
      </c>
      <c r="S91" t="str">
        <f t="shared" si="32"/>
        <v>0.010 1.000   0.000000   +0.00922   +0.00914</v>
      </c>
      <c r="T91" t="str">
        <f t="shared" si="33"/>
        <v>0.010 1.000</v>
      </c>
      <c r="U91" t="str">
        <f t="shared" si="34"/>
        <v>0.010</v>
      </c>
      <c r="V91" s="125">
        <v>0.01</v>
      </c>
      <c r="W91" t="str">
        <f t="shared" si="35"/>
        <v>1.000</v>
      </c>
      <c r="X91" s="125">
        <v>1</v>
      </c>
      <c r="Y91" s="1">
        <f t="shared" si="36"/>
        <v>9.2246099999999994E-3</v>
      </c>
    </row>
    <row r="92" spans="1:25" x14ac:dyDescent="0.2">
      <c r="A92" t="s">
        <v>68</v>
      </c>
      <c r="B92" t="str">
        <f t="shared" si="21"/>
        <v>+0.06496</v>
      </c>
      <c r="C92" s="125">
        <v>6.4960000000000004E-2</v>
      </c>
      <c r="D92" t="str">
        <f t="shared" si="22"/>
        <v>+0.06482   +0.06496</v>
      </c>
      <c r="E92" t="str">
        <f t="shared" si="23"/>
        <v>+0.06482</v>
      </c>
      <c r="F92" s="125">
        <v>6.4820000000000003E-2</v>
      </c>
      <c r="G92" s="80">
        <f t="shared" si="24"/>
        <v>1.4000000000000123E-4</v>
      </c>
      <c r="H92" s="68">
        <f t="shared" si="25"/>
        <v>2.1598272138229129E-3</v>
      </c>
      <c r="I92">
        <f t="shared" si="26"/>
        <v>0.2159827213822913</v>
      </c>
      <c r="J92" t="str">
        <f t="shared" si="20"/>
        <v>0091 0004 0002 01 08</v>
      </c>
      <c r="K92" t="str">
        <f t="shared" si="37"/>
        <v>0004 0002 01 08</v>
      </c>
      <c r="L92" t="str">
        <f t="shared" si="38"/>
        <v>0004</v>
      </c>
      <c r="M92" s="128">
        <f t="shared" si="39"/>
        <v>4</v>
      </c>
      <c r="N92" t="str">
        <f t="shared" si="27"/>
        <v>0002 01 08</v>
      </c>
      <c r="O92" t="str">
        <f t="shared" si="28"/>
        <v>0002</v>
      </c>
      <c r="P92" s="125">
        <f t="shared" si="29"/>
        <v>2</v>
      </c>
      <c r="Q92" t="str">
        <f t="shared" si="30"/>
        <v>08</v>
      </c>
      <c r="R92" s="125">
        <f t="shared" si="31"/>
        <v>8</v>
      </c>
      <c r="S92" t="str">
        <f t="shared" si="32"/>
        <v>0.010 1.000   0.000000   +0.06482   +0.06496</v>
      </c>
      <c r="T92" t="str">
        <f t="shared" si="33"/>
        <v>0.010 1.000</v>
      </c>
      <c r="U92" t="str">
        <f t="shared" si="34"/>
        <v>0.010</v>
      </c>
      <c r="V92" s="125">
        <v>0.01</v>
      </c>
      <c r="W92" t="str">
        <f t="shared" si="35"/>
        <v>1.000</v>
      </c>
      <c r="X92" s="125">
        <v>1</v>
      </c>
      <c r="Y92" s="1">
        <f t="shared" si="36"/>
        <v>6.4852409999999999E-2</v>
      </c>
    </row>
    <row r="93" spans="1:25" x14ac:dyDescent="0.2">
      <c r="A93" t="s">
        <v>69</v>
      </c>
      <c r="B93" t="str">
        <f t="shared" si="21"/>
        <v>+0.00350</v>
      </c>
      <c r="C93" s="125">
        <v>3.5000000000000001E-3</v>
      </c>
      <c r="D93" t="str">
        <f t="shared" si="22"/>
        <v>+0.00350   +0.00350</v>
      </c>
      <c r="E93" t="str">
        <f t="shared" si="23"/>
        <v>+0.00350</v>
      </c>
      <c r="F93" s="125">
        <v>3.5000000000000001E-3</v>
      </c>
      <c r="G93" s="80">
        <f t="shared" si="24"/>
        <v>0</v>
      </c>
      <c r="H93" s="68">
        <f t="shared" si="25"/>
        <v>0</v>
      </c>
      <c r="J93" t="str">
        <f>LEFT(A93,20)</f>
        <v>0092 0004 0003 01 08</v>
      </c>
      <c r="K93" t="str">
        <f t="shared" si="37"/>
        <v>0004 0003 01 08</v>
      </c>
      <c r="L93" t="str">
        <f t="shared" si="38"/>
        <v>0004</v>
      </c>
      <c r="M93" s="128">
        <f t="shared" si="39"/>
        <v>4</v>
      </c>
      <c r="N93" t="str">
        <f t="shared" si="27"/>
        <v>0003 01 08</v>
      </c>
      <c r="O93" t="str">
        <f t="shared" si="28"/>
        <v>0003</v>
      </c>
      <c r="P93" s="125">
        <f t="shared" si="29"/>
        <v>3</v>
      </c>
      <c r="Q93" t="str">
        <f t="shared" si="30"/>
        <v>08</v>
      </c>
      <c r="R93" s="125">
        <f t="shared" si="31"/>
        <v>8</v>
      </c>
      <c r="S93" t="str">
        <f t="shared" si="32"/>
        <v>0.010 1.000   0.000000   +0.00350   +0.00350</v>
      </c>
      <c r="T93" t="str">
        <f t="shared" si="33"/>
        <v>0.010 1.000</v>
      </c>
      <c r="U93" t="str">
        <f t="shared" si="34"/>
        <v>0.010</v>
      </c>
      <c r="V93" s="125">
        <v>0.01</v>
      </c>
      <c r="W93" t="str">
        <f t="shared" si="35"/>
        <v>1.000</v>
      </c>
      <c r="X93" s="125">
        <v>1</v>
      </c>
      <c r="Y93" s="1">
        <f t="shared" si="36"/>
        <v>3.5017500000000001E-3</v>
      </c>
    </row>
    <row r="94" spans="1:25" x14ac:dyDescent="0.2">
      <c r="A94" t="s">
        <v>70</v>
      </c>
      <c r="B94" t="str">
        <f t="shared" si="21"/>
        <v>-0.04187</v>
      </c>
      <c r="C94" s="125">
        <v>-4.1869999999999997E-2</v>
      </c>
      <c r="D94" t="str">
        <f t="shared" si="22"/>
        <v>-0.04200   -0.04187</v>
      </c>
      <c r="E94" t="str">
        <f t="shared" si="23"/>
        <v>-0.04200</v>
      </c>
      <c r="F94" s="125">
        <v>-4.2000000000000003E-2</v>
      </c>
      <c r="G94" s="80">
        <f t="shared" si="24"/>
        <v>1.3000000000000511E-4</v>
      </c>
      <c r="H94" s="68">
        <f t="shared" si="25"/>
        <v>3.0952380952382168E-3</v>
      </c>
      <c r="I94">
        <f t="shared" si="26"/>
        <v>0.30952380952382169</v>
      </c>
      <c r="J94" t="str">
        <f>LEFT(A94,20)</f>
        <v>0093 0004 0005 01 08</v>
      </c>
      <c r="K94" t="str">
        <f t="shared" si="37"/>
        <v>0004 0005 01 08</v>
      </c>
      <c r="L94" t="str">
        <f t="shared" si="38"/>
        <v>0004</v>
      </c>
      <c r="M94" s="128">
        <f t="shared" si="39"/>
        <v>4</v>
      </c>
      <c r="N94" t="str">
        <f t="shared" si="27"/>
        <v>0005 01 08</v>
      </c>
      <c r="O94" t="str">
        <f t="shared" si="28"/>
        <v>0005</v>
      </c>
      <c r="P94" s="125">
        <f t="shared" si="29"/>
        <v>5</v>
      </c>
      <c r="Q94" t="str">
        <f t="shared" si="30"/>
        <v>08</v>
      </c>
      <c r="R94" s="125">
        <f t="shared" si="31"/>
        <v>8</v>
      </c>
      <c r="S94" t="str">
        <f t="shared" si="32"/>
        <v>0.010 1.000   0.000000   -0.04200   -0.04187</v>
      </c>
      <c r="T94" t="str">
        <f t="shared" si="33"/>
        <v>0.010 1.000</v>
      </c>
      <c r="U94" t="str">
        <f t="shared" si="34"/>
        <v>0.010</v>
      </c>
      <c r="V94" s="125">
        <v>0.01</v>
      </c>
      <c r="W94" t="str">
        <f t="shared" si="35"/>
        <v>1.000</v>
      </c>
      <c r="X94" s="125">
        <v>1</v>
      </c>
      <c r="Y94" s="1">
        <f t="shared" si="36"/>
        <v>-4.2021000000000003E-2</v>
      </c>
    </row>
    <row r="95" spans="1:25" x14ac:dyDescent="0.2">
      <c r="A95" t="s">
        <v>71</v>
      </c>
      <c r="B95" t="str">
        <f t="shared" si="21"/>
        <v>+0.04487</v>
      </c>
      <c r="C95" s="125">
        <v>4.487E-2</v>
      </c>
      <c r="D95" t="str">
        <f t="shared" si="22"/>
        <v>+0.04482   +0.04487</v>
      </c>
      <c r="E95" t="str">
        <f t="shared" si="23"/>
        <v>+0.04482</v>
      </c>
      <c r="F95" s="125">
        <v>4.4819999999999999E-2</v>
      </c>
      <c r="G95" s="80">
        <f t="shared" si="24"/>
        <v>5.0000000000001432E-5</v>
      </c>
      <c r="H95" s="68">
        <f t="shared" si="25"/>
        <v>1.1155734047300632E-3</v>
      </c>
      <c r="I95">
        <f t="shared" si="26"/>
        <v>0.11155734047300632</v>
      </c>
      <c r="J95" t="str">
        <f t="shared" ref="J95:J128" si="40">LEFT(A95,20)</f>
        <v>0094 0004 0007 01 08</v>
      </c>
      <c r="K95" t="str">
        <f t="shared" si="37"/>
        <v>0004 0007 01 08</v>
      </c>
      <c r="L95" t="str">
        <f t="shared" si="38"/>
        <v>0004</v>
      </c>
      <c r="M95" s="128">
        <f t="shared" si="39"/>
        <v>4</v>
      </c>
      <c r="N95" t="str">
        <f t="shared" si="27"/>
        <v>0007 01 08</v>
      </c>
      <c r="O95" t="str">
        <f t="shared" si="28"/>
        <v>0007</v>
      </c>
      <c r="P95" s="125">
        <f t="shared" si="29"/>
        <v>7</v>
      </c>
      <c r="Q95" t="str">
        <f t="shared" si="30"/>
        <v>08</v>
      </c>
      <c r="R95" s="125">
        <f t="shared" si="31"/>
        <v>8</v>
      </c>
      <c r="S95" t="str">
        <f t="shared" si="32"/>
        <v>0.010 1.000   0.000000   +0.04482   +0.04487</v>
      </c>
      <c r="T95" t="str">
        <f t="shared" si="33"/>
        <v>0.010 1.000</v>
      </c>
      <c r="U95" t="str">
        <f t="shared" si="34"/>
        <v>0.010</v>
      </c>
      <c r="V95" s="125">
        <v>0.01</v>
      </c>
      <c r="W95" t="str">
        <f t="shared" si="35"/>
        <v>1.000</v>
      </c>
      <c r="X95" s="125">
        <v>1</v>
      </c>
      <c r="Y95" s="1">
        <f t="shared" si="36"/>
        <v>4.4842409999999999E-2</v>
      </c>
    </row>
    <row r="96" spans="1:25" x14ac:dyDescent="0.2">
      <c r="A96" t="s">
        <v>72</v>
      </c>
      <c r="B96" t="str">
        <f t="shared" si="21"/>
        <v>-0.02475</v>
      </c>
      <c r="C96" s="125">
        <v>-2.4750000000000001E-2</v>
      </c>
      <c r="D96" t="str">
        <f t="shared" si="22"/>
        <v>-0.02468   -0.02475</v>
      </c>
      <c r="E96" t="str">
        <f t="shared" si="23"/>
        <v>-0.02468</v>
      </c>
      <c r="F96" s="125">
        <v>-2.4680000000000001E-2</v>
      </c>
      <c r="G96" s="80">
        <f t="shared" si="24"/>
        <v>7.0000000000000617E-5</v>
      </c>
      <c r="H96" s="68">
        <f t="shared" si="25"/>
        <v>2.8363047001620993E-3</v>
      </c>
      <c r="I96">
        <f t="shared" si="26"/>
        <v>0.28363047001620995</v>
      </c>
      <c r="J96" t="str">
        <f t="shared" si="40"/>
        <v>0095 0004 0009 01 08</v>
      </c>
      <c r="K96" t="str">
        <f t="shared" si="37"/>
        <v>0004 0009 01 08</v>
      </c>
      <c r="L96" t="str">
        <f t="shared" si="38"/>
        <v>0004</v>
      </c>
      <c r="M96" s="128">
        <f t="shared" si="39"/>
        <v>4</v>
      </c>
      <c r="N96" t="str">
        <f t="shared" si="27"/>
        <v>0009 01 08</v>
      </c>
      <c r="O96" t="str">
        <f t="shared" si="28"/>
        <v>0009</v>
      </c>
      <c r="P96" s="125">
        <f t="shared" si="29"/>
        <v>9</v>
      </c>
      <c r="Q96" t="str">
        <f t="shared" si="30"/>
        <v>08</v>
      </c>
      <c r="R96" s="125">
        <f t="shared" si="31"/>
        <v>8</v>
      </c>
      <c r="S96" t="str">
        <f t="shared" si="32"/>
        <v>0.010 1.000   0.000000   -0.02468   -0.02475</v>
      </c>
      <c r="T96" t="str">
        <f t="shared" si="33"/>
        <v>0.010 1.000</v>
      </c>
      <c r="U96" t="str">
        <f t="shared" si="34"/>
        <v>0.010</v>
      </c>
      <c r="V96" s="125">
        <v>0.01</v>
      </c>
      <c r="W96" t="str">
        <f t="shared" si="35"/>
        <v>1.000</v>
      </c>
      <c r="X96" s="125">
        <v>1</v>
      </c>
      <c r="Y96" s="1">
        <f t="shared" si="36"/>
        <v>-2.469234E-2</v>
      </c>
    </row>
    <row r="97" spans="1:25" x14ac:dyDescent="0.2">
      <c r="A97" t="s">
        <v>73</v>
      </c>
      <c r="B97" t="str">
        <f t="shared" si="21"/>
        <v>+0.08512</v>
      </c>
      <c r="C97" s="125">
        <v>8.5120000000000001E-2</v>
      </c>
      <c r="D97" t="str">
        <f t="shared" si="22"/>
        <v>+0.08516   +0.08512</v>
      </c>
      <c r="E97" t="str">
        <f t="shared" si="23"/>
        <v>+0.08516</v>
      </c>
      <c r="F97" s="125">
        <v>8.516E-2</v>
      </c>
      <c r="G97" s="80">
        <f t="shared" si="24"/>
        <v>3.999999999999837E-5</v>
      </c>
      <c r="H97" s="68">
        <f t="shared" si="25"/>
        <v>4.6970408642553279E-4</v>
      </c>
      <c r="I97">
        <f t="shared" si="26"/>
        <v>4.697040864255328E-2</v>
      </c>
      <c r="J97" t="str">
        <f t="shared" si="40"/>
        <v>0096 0005 0001 01 08</v>
      </c>
      <c r="K97" t="str">
        <f t="shared" si="37"/>
        <v>0005 0001 01 08</v>
      </c>
      <c r="L97" t="str">
        <f t="shared" si="38"/>
        <v>0005</v>
      </c>
      <c r="M97" s="128">
        <f t="shared" si="39"/>
        <v>5</v>
      </c>
      <c r="N97" t="str">
        <f t="shared" si="27"/>
        <v>0001 01 08</v>
      </c>
      <c r="O97" t="str">
        <f t="shared" si="28"/>
        <v>0001</v>
      </c>
      <c r="P97" s="125">
        <f t="shared" si="29"/>
        <v>1</v>
      </c>
      <c r="Q97" t="str">
        <f t="shared" si="30"/>
        <v>08</v>
      </c>
      <c r="R97" s="125">
        <f t="shared" si="31"/>
        <v>8</v>
      </c>
      <c r="S97" t="str">
        <f t="shared" si="32"/>
        <v>0.010 1.000   0.000000   +0.08516   +0.08512</v>
      </c>
      <c r="T97" t="str">
        <f t="shared" si="33"/>
        <v>0.010 1.000</v>
      </c>
      <c r="U97" t="str">
        <f t="shared" si="34"/>
        <v>0.010</v>
      </c>
      <c r="V97" s="125">
        <v>0.01</v>
      </c>
      <c r="W97" t="str">
        <f t="shared" si="35"/>
        <v>1.000</v>
      </c>
      <c r="X97" s="125">
        <v>1</v>
      </c>
      <c r="Y97" s="1">
        <f t="shared" si="36"/>
        <v>8.520258E-2</v>
      </c>
    </row>
    <row r="98" spans="1:25" x14ac:dyDescent="0.2">
      <c r="A98" t="s">
        <v>74</v>
      </c>
      <c r="B98" t="str">
        <f t="shared" si="21"/>
        <v>+0.07889</v>
      </c>
      <c r="C98" s="125">
        <v>7.8890000000000002E-2</v>
      </c>
      <c r="D98" t="str">
        <f t="shared" si="22"/>
        <v>+0.07850   +0.07889</v>
      </c>
      <c r="E98" t="str">
        <f t="shared" si="23"/>
        <v>+0.07850</v>
      </c>
      <c r="F98" s="125">
        <v>7.85E-2</v>
      </c>
      <c r="G98" s="80">
        <f t="shared" si="24"/>
        <v>3.9000000000000146E-4</v>
      </c>
      <c r="H98" s="68">
        <f t="shared" si="25"/>
        <v>4.9681528662420564E-3</v>
      </c>
      <c r="I98">
        <f t="shared" si="26"/>
        <v>0.49681528662420565</v>
      </c>
      <c r="J98" t="str">
        <f t="shared" si="40"/>
        <v>0097 0005 0002 01 08</v>
      </c>
      <c r="K98" t="str">
        <f t="shared" si="37"/>
        <v>0005 0002 01 08</v>
      </c>
      <c r="L98" t="str">
        <f t="shared" si="38"/>
        <v>0005</v>
      </c>
      <c r="M98" s="128">
        <f t="shared" si="39"/>
        <v>5</v>
      </c>
      <c r="N98" t="str">
        <f t="shared" si="27"/>
        <v>0002 01 08</v>
      </c>
      <c r="O98" t="str">
        <f t="shared" si="28"/>
        <v>0002</v>
      </c>
      <c r="P98" s="125">
        <f t="shared" si="29"/>
        <v>2</v>
      </c>
      <c r="Q98" t="str">
        <f t="shared" si="30"/>
        <v>08</v>
      </c>
      <c r="R98" s="125">
        <f t="shared" si="31"/>
        <v>8</v>
      </c>
      <c r="S98" t="str">
        <f t="shared" si="32"/>
        <v>0.010 1.000   0.000000   +0.07850   +0.07889</v>
      </c>
      <c r="T98" t="str">
        <f t="shared" si="33"/>
        <v>0.010 1.000</v>
      </c>
      <c r="U98" t="str">
        <f t="shared" si="34"/>
        <v>0.010</v>
      </c>
      <c r="V98" s="125">
        <v>0.01</v>
      </c>
      <c r="W98" t="str">
        <f t="shared" si="35"/>
        <v>1.000</v>
      </c>
      <c r="X98" s="125">
        <v>1</v>
      </c>
      <c r="Y98" s="1">
        <f t="shared" si="36"/>
        <v>7.8539249999999991E-2</v>
      </c>
    </row>
    <row r="99" spans="1:25" x14ac:dyDescent="0.2">
      <c r="A99" t="s">
        <v>75</v>
      </c>
      <c r="B99" t="str">
        <f t="shared" si="21"/>
        <v>+0.04188</v>
      </c>
      <c r="C99" s="125">
        <v>4.1880000000000001E-2</v>
      </c>
      <c r="D99" t="str">
        <f t="shared" si="22"/>
        <v>+0.04200   +0.04188</v>
      </c>
      <c r="E99" t="str">
        <f t="shared" si="23"/>
        <v>+0.04200</v>
      </c>
      <c r="F99" s="125">
        <v>4.2000000000000003E-2</v>
      </c>
      <c r="G99" s="80">
        <f t="shared" si="24"/>
        <v>1.2000000000000205E-4</v>
      </c>
      <c r="H99" s="68">
        <f t="shared" si="25"/>
        <v>2.8571428571429057E-3</v>
      </c>
      <c r="I99">
        <f t="shared" si="26"/>
        <v>0.28571428571429058</v>
      </c>
      <c r="J99" t="str">
        <f t="shared" si="40"/>
        <v>0098 0005 0004 01 08</v>
      </c>
      <c r="K99" t="str">
        <f t="shared" si="37"/>
        <v>0005 0004 01 08</v>
      </c>
      <c r="L99" t="str">
        <f t="shared" si="38"/>
        <v>0005</v>
      </c>
      <c r="M99" s="128">
        <f t="shared" si="39"/>
        <v>5</v>
      </c>
      <c r="N99" t="str">
        <f t="shared" si="27"/>
        <v>0004 01 08</v>
      </c>
      <c r="O99" t="str">
        <f t="shared" si="28"/>
        <v>0004</v>
      </c>
      <c r="P99" s="125">
        <f t="shared" si="29"/>
        <v>4</v>
      </c>
      <c r="Q99" t="str">
        <f t="shared" si="30"/>
        <v>08</v>
      </c>
      <c r="R99" s="125">
        <f t="shared" si="31"/>
        <v>8</v>
      </c>
      <c r="S99" t="str">
        <f t="shared" si="32"/>
        <v>0.010 1.000   0.000000   +0.04200   +0.04188</v>
      </c>
      <c r="T99" t="str">
        <f t="shared" si="33"/>
        <v>0.010 1.000</v>
      </c>
      <c r="U99" t="str">
        <f t="shared" si="34"/>
        <v>0.010</v>
      </c>
      <c r="V99" s="125">
        <v>0.01</v>
      </c>
      <c r="W99" t="str">
        <f t="shared" si="35"/>
        <v>1.000</v>
      </c>
      <c r="X99" s="125">
        <v>1</v>
      </c>
      <c r="Y99" s="1">
        <f t="shared" si="36"/>
        <v>4.2021000000000003E-2</v>
      </c>
    </row>
    <row r="100" spans="1:25" x14ac:dyDescent="0.2">
      <c r="A100" t="s">
        <v>76</v>
      </c>
      <c r="B100" t="str">
        <f t="shared" si="21"/>
        <v>-0.18858</v>
      </c>
      <c r="C100" s="125">
        <v>-0.18858</v>
      </c>
      <c r="D100" t="str">
        <f t="shared" si="22"/>
        <v>-0.18907   -0.18858</v>
      </c>
      <c r="E100" t="str">
        <f t="shared" si="23"/>
        <v>-0.18907</v>
      </c>
      <c r="F100" s="125">
        <v>-0.18906999999999999</v>
      </c>
      <c r="G100" s="80">
        <f t="shared" si="24"/>
        <v>4.8999999999999044E-4</v>
      </c>
      <c r="H100" s="68">
        <f t="shared" si="25"/>
        <v>2.5916327286189798E-3</v>
      </c>
      <c r="I100">
        <f t="shared" si="26"/>
        <v>0.259163272861898</v>
      </c>
      <c r="J100" t="str">
        <f t="shared" si="40"/>
        <v>0099 0005 0006 01 08</v>
      </c>
      <c r="K100" t="str">
        <f t="shared" si="37"/>
        <v>0005 0006 01 08</v>
      </c>
      <c r="L100" t="str">
        <f t="shared" si="38"/>
        <v>0005</v>
      </c>
      <c r="M100" s="128">
        <f t="shared" si="39"/>
        <v>5</v>
      </c>
      <c r="N100" t="str">
        <f t="shared" si="27"/>
        <v>0006 01 08</v>
      </c>
      <c r="O100" t="str">
        <f t="shared" si="28"/>
        <v>0006</v>
      </c>
      <c r="P100" s="125">
        <f t="shared" si="29"/>
        <v>6</v>
      </c>
      <c r="Q100" t="str">
        <f t="shared" si="30"/>
        <v>08</v>
      </c>
      <c r="R100" s="125">
        <f t="shared" si="31"/>
        <v>8</v>
      </c>
      <c r="S100" t="str">
        <f t="shared" si="32"/>
        <v>0.010 1.000   0.000000   -0.18907   -0.18858</v>
      </c>
      <c r="T100" t="str">
        <f t="shared" si="33"/>
        <v>0.010 1.000</v>
      </c>
      <c r="U100" t="str">
        <f t="shared" si="34"/>
        <v>0.010</v>
      </c>
      <c r="V100" s="125">
        <v>0.01</v>
      </c>
      <c r="W100" t="str">
        <f t="shared" si="35"/>
        <v>1.000</v>
      </c>
      <c r="X100" s="125">
        <v>1</v>
      </c>
      <c r="Y100" s="1">
        <f t="shared" si="36"/>
        <v>-0.18916453499999997</v>
      </c>
    </row>
    <row r="101" spans="1:25" x14ac:dyDescent="0.2">
      <c r="A101" t="s">
        <v>77</v>
      </c>
      <c r="B101" t="str">
        <f t="shared" si="21"/>
        <v>+0.17616</v>
      </c>
      <c r="C101" s="125">
        <v>0.17616000000000001</v>
      </c>
      <c r="D101" t="str">
        <f t="shared" si="22"/>
        <v>+0.17622   +0.17616</v>
      </c>
      <c r="E101" t="str">
        <f t="shared" si="23"/>
        <v>+0.17622</v>
      </c>
      <c r="F101" s="125">
        <v>0.17621999999999999</v>
      </c>
      <c r="G101" s="80">
        <f t="shared" si="24"/>
        <v>5.9999999999976739E-5</v>
      </c>
      <c r="H101" s="68">
        <f t="shared" si="25"/>
        <v>3.4048348655077031E-4</v>
      </c>
      <c r="I101">
        <f t="shared" si="26"/>
        <v>3.4048348655077033E-2</v>
      </c>
      <c r="J101" t="str">
        <f t="shared" si="40"/>
        <v>0100 0006 0005 01 08</v>
      </c>
      <c r="K101" t="str">
        <f t="shared" si="37"/>
        <v>0006 0005 01 08</v>
      </c>
      <c r="L101" t="str">
        <f t="shared" si="38"/>
        <v>0006</v>
      </c>
      <c r="M101" s="128">
        <f t="shared" si="39"/>
        <v>6</v>
      </c>
      <c r="N101" t="str">
        <f t="shared" si="27"/>
        <v>0005 01 08</v>
      </c>
      <c r="O101" t="str">
        <f t="shared" si="28"/>
        <v>0005</v>
      </c>
      <c r="P101" s="125">
        <f t="shared" si="29"/>
        <v>5</v>
      </c>
      <c r="Q101" t="str">
        <f t="shared" si="30"/>
        <v>08</v>
      </c>
      <c r="R101" s="125">
        <f t="shared" si="31"/>
        <v>8</v>
      </c>
      <c r="S101" t="str">
        <f t="shared" si="32"/>
        <v>0.010 1.000   0.000000   +0.17622   +0.17616</v>
      </c>
      <c r="T101" t="str">
        <f t="shared" si="33"/>
        <v>0.010 1.000</v>
      </c>
      <c r="U101" t="str">
        <f t="shared" si="34"/>
        <v>0.010</v>
      </c>
      <c r="V101" s="125">
        <v>0.01</v>
      </c>
      <c r="W101" t="str">
        <f t="shared" si="35"/>
        <v>1.000</v>
      </c>
      <c r="X101" s="125">
        <v>1</v>
      </c>
      <c r="Y101" s="1">
        <f t="shared" si="36"/>
        <v>0.17630810999999999</v>
      </c>
    </row>
    <row r="102" spans="1:25" x14ac:dyDescent="0.2">
      <c r="A102" t="s">
        <v>78</v>
      </c>
      <c r="B102" t="str">
        <f t="shared" si="21"/>
        <v>-0.04866</v>
      </c>
      <c r="C102" s="125">
        <v>-4.8660000000000002E-2</v>
      </c>
      <c r="D102" t="str">
        <f t="shared" si="22"/>
        <v>-0.04872   -0.04866</v>
      </c>
      <c r="E102" t="str">
        <f t="shared" si="23"/>
        <v>-0.04872</v>
      </c>
      <c r="F102" s="125">
        <v>-4.8719999999999999E-2</v>
      </c>
      <c r="G102" s="80">
        <f t="shared" si="24"/>
        <v>5.9999999999997555E-5</v>
      </c>
      <c r="H102" s="68">
        <f t="shared" si="25"/>
        <v>1.231527093596009E-3</v>
      </c>
      <c r="I102">
        <f t="shared" si="26"/>
        <v>0.1231527093596009</v>
      </c>
      <c r="J102" t="str">
        <f t="shared" si="40"/>
        <v>0101 0006 0011 01 08</v>
      </c>
      <c r="K102" t="str">
        <f t="shared" si="37"/>
        <v>0006 0011 01 08</v>
      </c>
      <c r="L102" t="str">
        <f t="shared" si="38"/>
        <v>0006</v>
      </c>
      <c r="M102" s="128">
        <f t="shared" si="39"/>
        <v>6</v>
      </c>
      <c r="N102" t="str">
        <f t="shared" si="27"/>
        <v>0011 01 08</v>
      </c>
      <c r="O102" t="str">
        <f t="shared" si="28"/>
        <v>0011</v>
      </c>
      <c r="P102" s="125">
        <f t="shared" si="29"/>
        <v>11</v>
      </c>
      <c r="Q102" t="str">
        <f t="shared" si="30"/>
        <v>08</v>
      </c>
      <c r="R102" s="125">
        <f t="shared" si="31"/>
        <v>8</v>
      </c>
      <c r="S102" t="str">
        <f t="shared" si="32"/>
        <v>0.010 1.000   0.000000   -0.04872   -0.04866</v>
      </c>
      <c r="T102" t="str">
        <f t="shared" si="33"/>
        <v>0.010 1.000</v>
      </c>
      <c r="U102" t="str">
        <f t="shared" si="34"/>
        <v>0.010</v>
      </c>
      <c r="V102" s="125">
        <v>0.01</v>
      </c>
      <c r="W102" t="str">
        <f t="shared" si="35"/>
        <v>1.000</v>
      </c>
      <c r="X102" s="125">
        <v>1</v>
      </c>
      <c r="Y102" s="1">
        <f t="shared" si="36"/>
        <v>-4.8744359999999994E-2</v>
      </c>
    </row>
    <row r="103" spans="1:25" x14ac:dyDescent="0.2">
      <c r="A103" t="s">
        <v>79</v>
      </c>
      <c r="B103" t="str">
        <f t="shared" si="21"/>
        <v>-0.04127</v>
      </c>
      <c r="C103" s="125">
        <v>-4.1270000000000001E-2</v>
      </c>
      <c r="D103" t="str">
        <f t="shared" si="22"/>
        <v>-0.04114   -0.04127</v>
      </c>
      <c r="E103" t="str">
        <f t="shared" si="23"/>
        <v>-0.04114</v>
      </c>
      <c r="F103" s="125">
        <v>-4.1140000000000003E-2</v>
      </c>
      <c r="G103" s="80">
        <f t="shared" si="24"/>
        <v>1.2999999999999817E-4</v>
      </c>
      <c r="H103" s="68">
        <f t="shared" si="25"/>
        <v>3.1599416626154147E-3</v>
      </c>
      <c r="I103">
        <f t="shared" si="26"/>
        <v>0.31599416626154148</v>
      </c>
      <c r="J103" t="str">
        <f t="shared" si="40"/>
        <v>0102 0006 0012 01 08</v>
      </c>
      <c r="K103" t="str">
        <f t="shared" si="37"/>
        <v>0006 0012 01 08</v>
      </c>
      <c r="L103" t="str">
        <f t="shared" si="38"/>
        <v>0006</v>
      </c>
      <c r="M103" s="128">
        <f t="shared" si="39"/>
        <v>6</v>
      </c>
      <c r="N103" t="str">
        <f t="shared" si="27"/>
        <v>0012 01 08</v>
      </c>
      <c r="O103" t="str">
        <f t="shared" si="28"/>
        <v>0012</v>
      </c>
      <c r="P103" s="125">
        <f t="shared" si="29"/>
        <v>12</v>
      </c>
      <c r="Q103" t="str">
        <f t="shared" si="30"/>
        <v>08</v>
      </c>
      <c r="R103" s="125">
        <f t="shared" si="31"/>
        <v>8</v>
      </c>
      <c r="S103" t="str">
        <f t="shared" si="32"/>
        <v>0.010 1.000   0.000000   -0.04114   -0.04127</v>
      </c>
      <c r="T103" t="str">
        <f t="shared" si="33"/>
        <v>0.010 1.000</v>
      </c>
      <c r="U103" t="str">
        <f t="shared" si="34"/>
        <v>0.010</v>
      </c>
      <c r="V103" s="125">
        <v>0.01</v>
      </c>
      <c r="W103" t="str">
        <f t="shared" si="35"/>
        <v>1.000</v>
      </c>
      <c r="X103" s="125">
        <v>1</v>
      </c>
      <c r="Y103" s="1">
        <f t="shared" si="36"/>
        <v>-4.116057E-2</v>
      </c>
    </row>
    <row r="104" spans="1:25" x14ac:dyDescent="0.2">
      <c r="A104" t="s">
        <v>80</v>
      </c>
      <c r="B104" t="str">
        <f t="shared" si="21"/>
        <v>-0.10867</v>
      </c>
      <c r="C104" s="125">
        <v>-0.10867</v>
      </c>
      <c r="D104" t="str">
        <f t="shared" si="22"/>
        <v>-0.10856   -0.10867</v>
      </c>
      <c r="E104" t="str">
        <f t="shared" si="23"/>
        <v>-0.10856</v>
      </c>
      <c r="F104" s="125">
        <v>-0.10856</v>
      </c>
      <c r="G104" s="80">
        <f t="shared" si="24"/>
        <v>1.0999999999999899E-4</v>
      </c>
      <c r="H104" s="68">
        <f t="shared" si="25"/>
        <v>1.0132645541635868E-3</v>
      </c>
      <c r="I104">
        <f t="shared" si="26"/>
        <v>0.10132645541635868</v>
      </c>
      <c r="J104" t="str">
        <f t="shared" si="40"/>
        <v>0103 0006 0013 01 08</v>
      </c>
      <c r="K104" t="str">
        <f t="shared" si="37"/>
        <v>0006 0013 01 08</v>
      </c>
      <c r="L104" t="str">
        <f t="shared" si="38"/>
        <v>0006</v>
      </c>
      <c r="M104" s="128">
        <f t="shared" si="39"/>
        <v>6</v>
      </c>
      <c r="N104" t="str">
        <f t="shared" si="27"/>
        <v>0013 01 08</v>
      </c>
      <c r="O104" t="str">
        <f t="shared" si="28"/>
        <v>0013</v>
      </c>
      <c r="P104" s="125">
        <f t="shared" si="29"/>
        <v>13</v>
      </c>
      <c r="Q104" t="str">
        <f t="shared" si="30"/>
        <v>08</v>
      </c>
      <c r="R104" s="125">
        <f t="shared" si="31"/>
        <v>8</v>
      </c>
      <c r="S104" t="str">
        <f t="shared" si="32"/>
        <v>0.010 1.000   0.000000   -0.10856   -0.10867</v>
      </c>
      <c r="T104" t="str">
        <f t="shared" si="33"/>
        <v>0.010 1.000</v>
      </c>
      <c r="U104" t="str">
        <f t="shared" si="34"/>
        <v>0.010</v>
      </c>
      <c r="V104" s="125">
        <v>0.01</v>
      </c>
      <c r="W104" t="str">
        <f t="shared" si="35"/>
        <v>1.000</v>
      </c>
      <c r="X104" s="125">
        <v>1</v>
      </c>
      <c r="Y104" s="1">
        <f t="shared" si="36"/>
        <v>-0.10861427999999999</v>
      </c>
    </row>
    <row r="105" spans="1:25" x14ac:dyDescent="0.2">
      <c r="A105" t="s">
        <v>81</v>
      </c>
      <c r="B105" t="str">
        <f t="shared" si="21"/>
        <v>-0.04398</v>
      </c>
      <c r="C105" s="125">
        <v>-4.3979999999999998E-2</v>
      </c>
      <c r="D105" t="str">
        <f t="shared" si="22"/>
        <v>-0.04383   -0.04398</v>
      </c>
      <c r="E105" t="str">
        <f t="shared" si="23"/>
        <v>-0.04383</v>
      </c>
      <c r="F105" s="125">
        <v>-4.3830000000000001E-2</v>
      </c>
      <c r="G105" s="80">
        <f t="shared" si="24"/>
        <v>1.4999999999999736E-4</v>
      </c>
      <c r="H105" s="68">
        <f t="shared" si="25"/>
        <v>3.4223134839150662E-3</v>
      </c>
      <c r="I105">
        <f t="shared" si="26"/>
        <v>0.3422313483915066</v>
      </c>
      <c r="J105" t="str">
        <f t="shared" si="40"/>
        <v>0104 0007 0004 01 08</v>
      </c>
      <c r="K105" t="str">
        <f t="shared" si="37"/>
        <v>0007 0004 01 08</v>
      </c>
      <c r="L105" t="str">
        <f t="shared" si="38"/>
        <v>0007</v>
      </c>
      <c r="M105" s="128">
        <f t="shared" si="39"/>
        <v>7</v>
      </c>
      <c r="N105" t="str">
        <f t="shared" si="27"/>
        <v>0004 01 08</v>
      </c>
      <c r="O105" t="str">
        <f t="shared" si="28"/>
        <v>0004</v>
      </c>
      <c r="P105" s="125">
        <f t="shared" si="29"/>
        <v>4</v>
      </c>
      <c r="Q105" t="str">
        <f t="shared" si="30"/>
        <v>08</v>
      </c>
      <c r="R105" s="125">
        <f t="shared" si="31"/>
        <v>8</v>
      </c>
      <c r="S105" t="str">
        <f t="shared" si="32"/>
        <v>0.010 1.000   0.000000   -0.04383   -0.04398</v>
      </c>
      <c r="T105" t="str">
        <f t="shared" si="33"/>
        <v>0.010 1.000</v>
      </c>
      <c r="U105" t="str">
        <f t="shared" si="34"/>
        <v>0.010</v>
      </c>
      <c r="V105" s="125">
        <v>0.01</v>
      </c>
      <c r="W105" t="str">
        <f t="shared" si="35"/>
        <v>1.000</v>
      </c>
      <c r="X105" s="125">
        <v>1</v>
      </c>
      <c r="Y105" s="1">
        <f t="shared" si="36"/>
        <v>-4.3851914999999998E-2</v>
      </c>
    </row>
    <row r="106" spans="1:25" x14ac:dyDescent="0.2">
      <c r="A106" t="s">
        <v>82</v>
      </c>
      <c r="B106" t="str">
        <f t="shared" si="21"/>
        <v>+0.15562</v>
      </c>
      <c r="C106" s="125">
        <v>0.15562000000000001</v>
      </c>
      <c r="D106" t="str">
        <f t="shared" si="22"/>
        <v>+0.15465   +0.15562</v>
      </c>
      <c r="E106" t="str">
        <f t="shared" si="23"/>
        <v>+0.15465</v>
      </c>
      <c r="F106" s="125">
        <v>0.15465000000000001</v>
      </c>
      <c r="G106" s="80">
        <f t="shared" si="24"/>
        <v>9.6999999999999864E-4</v>
      </c>
      <c r="H106" s="68">
        <f t="shared" si="25"/>
        <v>6.2722276107339062E-3</v>
      </c>
      <c r="I106">
        <f t="shared" si="26"/>
        <v>0.62722276107339059</v>
      </c>
      <c r="J106" t="str">
        <f t="shared" si="40"/>
        <v>0105 0007 0008 01 08</v>
      </c>
      <c r="K106" t="str">
        <f t="shared" si="37"/>
        <v>0007 0008 01 08</v>
      </c>
      <c r="L106" t="str">
        <f t="shared" si="38"/>
        <v>0007</v>
      </c>
      <c r="M106" s="128">
        <f t="shared" si="39"/>
        <v>7</v>
      </c>
      <c r="N106" t="str">
        <f t="shared" si="27"/>
        <v>0008 01 08</v>
      </c>
      <c r="O106" t="str">
        <f t="shared" si="28"/>
        <v>0008</v>
      </c>
      <c r="P106" s="125">
        <f t="shared" si="29"/>
        <v>8</v>
      </c>
      <c r="Q106" t="str">
        <f t="shared" si="30"/>
        <v>08</v>
      </c>
      <c r="R106" s="125">
        <f t="shared" si="31"/>
        <v>8</v>
      </c>
      <c r="S106" t="str">
        <f t="shared" si="32"/>
        <v>0.010 1.000   0.000000   +0.15465   +0.15562</v>
      </c>
      <c r="T106" t="str">
        <f t="shared" si="33"/>
        <v>0.010 1.000</v>
      </c>
      <c r="U106" t="str">
        <f t="shared" si="34"/>
        <v>0.010</v>
      </c>
      <c r="V106" s="125">
        <v>0.01</v>
      </c>
      <c r="W106" t="str">
        <f t="shared" si="35"/>
        <v>1.000</v>
      </c>
      <c r="X106" s="125">
        <v>1</v>
      </c>
      <c r="Y106" s="1">
        <f t="shared" si="36"/>
        <v>0.154727325</v>
      </c>
    </row>
    <row r="107" spans="1:25" x14ac:dyDescent="0.2">
      <c r="A107" t="s">
        <v>83</v>
      </c>
      <c r="B107" t="str">
        <f t="shared" si="21"/>
        <v>-0.11740</v>
      </c>
      <c r="C107" s="125">
        <v>-0.1174</v>
      </c>
      <c r="D107" t="str">
        <f t="shared" si="22"/>
        <v>-0.11777   -0.11740</v>
      </c>
      <c r="E107" t="str">
        <f t="shared" si="23"/>
        <v>-0.11777</v>
      </c>
      <c r="F107" s="125">
        <v>-0.11777</v>
      </c>
      <c r="G107" s="80">
        <f t="shared" si="24"/>
        <v>3.6999999999999533E-4</v>
      </c>
      <c r="H107" s="68">
        <f t="shared" si="25"/>
        <v>3.1417169058333646E-3</v>
      </c>
      <c r="I107">
        <f t="shared" si="26"/>
        <v>0.31417169058333644</v>
      </c>
      <c r="J107" t="str">
        <f t="shared" si="40"/>
        <v>0106 0007 0009 01 08</v>
      </c>
      <c r="K107" t="str">
        <f t="shared" si="37"/>
        <v>0007 0009 01 08</v>
      </c>
      <c r="L107" t="str">
        <f t="shared" si="38"/>
        <v>0007</v>
      </c>
      <c r="M107" s="128">
        <f t="shared" si="39"/>
        <v>7</v>
      </c>
      <c r="N107" t="str">
        <f t="shared" si="27"/>
        <v>0009 01 08</v>
      </c>
      <c r="O107" t="str">
        <f t="shared" si="28"/>
        <v>0009</v>
      </c>
      <c r="P107" s="125">
        <f t="shared" si="29"/>
        <v>9</v>
      </c>
      <c r="Q107" t="str">
        <f t="shared" si="30"/>
        <v>08</v>
      </c>
      <c r="R107" s="125">
        <f t="shared" si="31"/>
        <v>8</v>
      </c>
      <c r="S107" t="str">
        <f t="shared" si="32"/>
        <v>0.010 1.000   0.000000   -0.11777   -0.11740</v>
      </c>
      <c r="T107" t="str">
        <f t="shared" si="33"/>
        <v>0.010 1.000</v>
      </c>
      <c r="U107" t="str">
        <f t="shared" si="34"/>
        <v>0.010</v>
      </c>
      <c r="V107" s="125">
        <v>0.01</v>
      </c>
      <c r="W107" t="str">
        <f t="shared" si="35"/>
        <v>1.000</v>
      </c>
      <c r="X107" s="125">
        <v>1</v>
      </c>
      <c r="Y107" s="1">
        <f t="shared" si="36"/>
        <v>-0.11782888499999999</v>
      </c>
    </row>
    <row r="108" spans="1:25" x14ac:dyDescent="0.2">
      <c r="A108" t="s">
        <v>84</v>
      </c>
      <c r="B108" t="str">
        <f t="shared" si="21"/>
        <v>-0.15495</v>
      </c>
      <c r="C108" s="125">
        <v>-0.15495</v>
      </c>
      <c r="D108" t="str">
        <f t="shared" si="22"/>
        <v>-0.15465   -0.15495</v>
      </c>
      <c r="E108" t="str">
        <f t="shared" si="23"/>
        <v>-0.15465</v>
      </c>
      <c r="F108" s="125">
        <v>-0.15465000000000001</v>
      </c>
      <c r="G108" s="80">
        <f t="shared" si="24"/>
        <v>2.9999999999999472E-4</v>
      </c>
      <c r="H108" s="68">
        <f t="shared" si="25"/>
        <v>1.9398642095053004E-3</v>
      </c>
      <c r="I108">
        <f t="shared" si="26"/>
        <v>0.19398642095053004</v>
      </c>
      <c r="J108" t="str">
        <f t="shared" si="40"/>
        <v>0107 0008 0007 01 08</v>
      </c>
      <c r="K108" t="str">
        <f t="shared" si="37"/>
        <v>0008 0007 01 08</v>
      </c>
      <c r="L108" t="str">
        <f t="shared" si="38"/>
        <v>0008</v>
      </c>
      <c r="M108" s="128">
        <f t="shared" si="39"/>
        <v>8</v>
      </c>
      <c r="N108" t="str">
        <f t="shared" si="27"/>
        <v>0007 01 08</v>
      </c>
      <c r="O108" t="str">
        <f t="shared" si="28"/>
        <v>0007</v>
      </c>
      <c r="P108" s="125">
        <f t="shared" si="29"/>
        <v>7</v>
      </c>
      <c r="Q108" t="str">
        <f t="shared" si="30"/>
        <v>08</v>
      </c>
      <c r="R108" s="125">
        <f t="shared" si="31"/>
        <v>8</v>
      </c>
      <c r="S108" t="str">
        <f t="shared" si="32"/>
        <v>0.010 1.000   0.000000   -0.15465   -0.15495</v>
      </c>
      <c r="T108" t="str">
        <f t="shared" si="33"/>
        <v>0.010 1.000</v>
      </c>
      <c r="U108" t="str">
        <f t="shared" si="34"/>
        <v>0.010</v>
      </c>
      <c r="V108" s="125">
        <v>0.01</v>
      </c>
      <c r="W108" t="str">
        <f t="shared" si="35"/>
        <v>1.000</v>
      </c>
      <c r="X108" s="125">
        <v>1</v>
      </c>
      <c r="Y108" s="1">
        <f t="shared" si="36"/>
        <v>-0.154727325</v>
      </c>
    </row>
    <row r="109" spans="1:25" x14ac:dyDescent="0.2">
      <c r="A109" t="s">
        <v>85</v>
      </c>
      <c r="B109" t="str">
        <f t="shared" si="21"/>
        <v>+0.02396</v>
      </c>
      <c r="C109" s="125">
        <v>2.3959999999999999E-2</v>
      </c>
      <c r="D109" t="str">
        <f t="shared" si="22"/>
        <v>+0.02392   +0.02396</v>
      </c>
      <c r="E109" t="str">
        <f t="shared" si="23"/>
        <v>+0.02392</v>
      </c>
      <c r="F109" s="125">
        <v>2.392E-2</v>
      </c>
      <c r="G109" s="80">
        <f t="shared" si="24"/>
        <v>3.999999999999837E-5</v>
      </c>
      <c r="H109" s="68">
        <f t="shared" si="25"/>
        <v>1.6722408026755172E-3</v>
      </c>
      <c r="I109">
        <f t="shared" si="26"/>
        <v>0.16722408026755173</v>
      </c>
      <c r="J109" t="str">
        <f t="shared" si="40"/>
        <v>0108 0009 0004 01 08</v>
      </c>
      <c r="K109" t="str">
        <f t="shared" si="37"/>
        <v>0009 0004 01 08</v>
      </c>
      <c r="L109" t="str">
        <f t="shared" si="38"/>
        <v>0009</v>
      </c>
      <c r="M109" s="128">
        <f t="shared" si="39"/>
        <v>9</v>
      </c>
      <c r="N109" t="str">
        <f t="shared" si="27"/>
        <v>0004 01 08</v>
      </c>
      <c r="O109" t="str">
        <f t="shared" si="28"/>
        <v>0004</v>
      </c>
      <c r="P109" s="125">
        <f t="shared" si="29"/>
        <v>4</v>
      </c>
      <c r="Q109" t="str">
        <f t="shared" si="30"/>
        <v>08</v>
      </c>
      <c r="R109" s="125">
        <f t="shared" si="31"/>
        <v>8</v>
      </c>
      <c r="S109" t="str">
        <f t="shared" si="32"/>
        <v>0.010 1.000   0.000000   +0.02392   +0.02396</v>
      </c>
      <c r="T109" t="str">
        <f t="shared" si="33"/>
        <v>0.010 1.000</v>
      </c>
      <c r="U109" t="str">
        <f t="shared" si="34"/>
        <v>0.010</v>
      </c>
      <c r="V109" s="125">
        <v>0.01</v>
      </c>
      <c r="W109" t="str">
        <f t="shared" si="35"/>
        <v>1.000</v>
      </c>
      <c r="X109" s="125">
        <v>1</v>
      </c>
      <c r="Y109" s="1">
        <f t="shared" si="36"/>
        <v>2.3931959999999999E-2</v>
      </c>
    </row>
    <row r="110" spans="1:25" x14ac:dyDescent="0.2">
      <c r="A110" t="s">
        <v>86</v>
      </c>
      <c r="B110" t="str">
        <f t="shared" si="21"/>
        <v>+0.11719</v>
      </c>
      <c r="C110" s="125">
        <v>0.11719</v>
      </c>
      <c r="D110" t="str">
        <f t="shared" si="22"/>
        <v>+0.11777   +0.11719</v>
      </c>
      <c r="E110" t="str">
        <f t="shared" si="23"/>
        <v>+0.11777</v>
      </c>
      <c r="F110" s="125">
        <v>0.11777</v>
      </c>
      <c r="G110" s="80">
        <f t="shared" si="24"/>
        <v>5.7999999999999718E-4</v>
      </c>
      <c r="H110" s="68">
        <f t="shared" si="25"/>
        <v>4.9248535280631504E-3</v>
      </c>
      <c r="I110">
        <f t="shared" si="26"/>
        <v>0.49248535280631506</v>
      </c>
      <c r="J110" t="str">
        <f t="shared" si="40"/>
        <v>0109 0009 0007 01 08</v>
      </c>
      <c r="K110" t="str">
        <f t="shared" si="37"/>
        <v>0009 0007 01 08</v>
      </c>
      <c r="L110" t="str">
        <f t="shared" si="38"/>
        <v>0009</v>
      </c>
      <c r="M110" s="128">
        <f t="shared" si="39"/>
        <v>9</v>
      </c>
      <c r="N110" t="str">
        <f t="shared" si="27"/>
        <v>0007 01 08</v>
      </c>
      <c r="O110" t="str">
        <f t="shared" si="28"/>
        <v>0007</v>
      </c>
      <c r="P110" s="125">
        <f t="shared" si="29"/>
        <v>7</v>
      </c>
      <c r="Q110" t="str">
        <f t="shared" si="30"/>
        <v>08</v>
      </c>
      <c r="R110" s="125">
        <f t="shared" si="31"/>
        <v>8</v>
      </c>
      <c r="S110" t="str">
        <f t="shared" si="32"/>
        <v>0.010 1.000   0.000000   +0.11777   +0.11719</v>
      </c>
      <c r="T110" t="str">
        <f t="shared" si="33"/>
        <v>0.010 1.000</v>
      </c>
      <c r="U110" t="str">
        <f t="shared" si="34"/>
        <v>0.010</v>
      </c>
      <c r="V110" s="125">
        <v>0.01</v>
      </c>
      <c r="W110" t="str">
        <f t="shared" si="35"/>
        <v>1.000</v>
      </c>
      <c r="X110" s="125">
        <v>1</v>
      </c>
      <c r="Y110" s="1">
        <f t="shared" si="36"/>
        <v>0.11782888499999999</v>
      </c>
    </row>
    <row r="111" spans="1:25" x14ac:dyDescent="0.2">
      <c r="A111" t="s">
        <v>87</v>
      </c>
      <c r="B111" t="str">
        <f t="shared" si="21"/>
        <v>-0.05210</v>
      </c>
      <c r="C111" s="125">
        <v>-5.21E-2</v>
      </c>
      <c r="D111" t="str">
        <f t="shared" si="22"/>
        <v>-0.05193   -0.05210</v>
      </c>
      <c r="E111" t="str">
        <f t="shared" si="23"/>
        <v>-0.05193</v>
      </c>
      <c r="F111" s="125">
        <v>-5.1929999999999997E-2</v>
      </c>
      <c r="G111" s="80">
        <f t="shared" si="24"/>
        <v>1.7000000000000348E-4</v>
      </c>
      <c r="H111" s="68">
        <f t="shared" si="25"/>
        <v>3.2736375890622662E-3</v>
      </c>
      <c r="I111">
        <f t="shared" si="26"/>
        <v>0.3273637589062266</v>
      </c>
      <c r="J111" t="str">
        <f t="shared" si="40"/>
        <v>0110 0009 0010 01 08</v>
      </c>
      <c r="K111" t="str">
        <f t="shared" si="37"/>
        <v>0009 0010 01 08</v>
      </c>
      <c r="L111" t="str">
        <f t="shared" si="38"/>
        <v>0009</v>
      </c>
      <c r="M111" s="128">
        <f t="shared" si="39"/>
        <v>9</v>
      </c>
      <c r="N111" t="str">
        <f t="shared" si="27"/>
        <v>0010 01 08</v>
      </c>
      <c r="O111" t="str">
        <f t="shared" si="28"/>
        <v>0010</v>
      </c>
      <c r="P111" s="125">
        <f t="shared" si="29"/>
        <v>10</v>
      </c>
      <c r="Q111" t="str">
        <f t="shared" si="30"/>
        <v>08</v>
      </c>
      <c r="R111" s="125">
        <f t="shared" si="31"/>
        <v>8</v>
      </c>
      <c r="S111" t="str">
        <f t="shared" si="32"/>
        <v>0.010 1.000   0.000000   -0.05193   -0.05210</v>
      </c>
      <c r="T111" t="str">
        <f t="shared" si="33"/>
        <v>0.010 1.000</v>
      </c>
      <c r="U111" t="str">
        <f t="shared" si="34"/>
        <v>0.010</v>
      </c>
      <c r="V111" s="125">
        <v>0.01</v>
      </c>
      <c r="W111" t="str">
        <f t="shared" si="35"/>
        <v>1.000</v>
      </c>
      <c r="X111" s="125">
        <v>1</v>
      </c>
      <c r="Y111" s="1">
        <f t="shared" si="36"/>
        <v>-5.1955964999999993E-2</v>
      </c>
    </row>
    <row r="112" spans="1:25" x14ac:dyDescent="0.2">
      <c r="A112" t="s">
        <v>88</v>
      </c>
      <c r="B112" t="str">
        <f t="shared" si="21"/>
        <v>-0.05485</v>
      </c>
      <c r="C112" s="125">
        <v>-5.4850000000000003E-2</v>
      </c>
      <c r="D112" t="str">
        <f t="shared" si="22"/>
        <v>-0.05477   -0.05485</v>
      </c>
      <c r="E112" t="str">
        <f t="shared" si="23"/>
        <v>-0.05477</v>
      </c>
      <c r="F112" s="125">
        <v>-5.4769999999999999E-2</v>
      </c>
      <c r="G112" s="80">
        <f t="shared" si="24"/>
        <v>8.0000000000003679E-5</v>
      </c>
      <c r="H112" s="68">
        <f t="shared" si="25"/>
        <v>1.4606536425050881E-3</v>
      </c>
      <c r="I112">
        <f t="shared" si="26"/>
        <v>0.14606536425050881</v>
      </c>
      <c r="J112" t="str">
        <f t="shared" si="40"/>
        <v>0111 0009 0014 01 08</v>
      </c>
      <c r="K112" t="str">
        <f t="shared" si="37"/>
        <v>0009 0014 01 08</v>
      </c>
      <c r="L112" t="str">
        <f t="shared" si="38"/>
        <v>0009</v>
      </c>
      <c r="M112" s="128">
        <f t="shared" si="39"/>
        <v>9</v>
      </c>
      <c r="N112" t="str">
        <f t="shared" si="27"/>
        <v>0014 01 08</v>
      </c>
      <c r="O112" t="str">
        <f t="shared" si="28"/>
        <v>0014</v>
      </c>
      <c r="P112" s="125">
        <f t="shared" si="29"/>
        <v>14</v>
      </c>
      <c r="Q112" t="str">
        <f t="shared" si="30"/>
        <v>08</v>
      </c>
      <c r="R112" s="125">
        <f t="shared" si="31"/>
        <v>8</v>
      </c>
      <c r="S112" t="str">
        <f t="shared" si="32"/>
        <v>0.010 1.000   0.000000   -0.05477   -0.05485</v>
      </c>
      <c r="T112" t="str">
        <f t="shared" si="33"/>
        <v>0.010 1.000</v>
      </c>
      <c r="U112" t="str">
        <f t="shared" si="34"/>
        <v>0.010</v>
      </c>
      <c r="V112" s="125">
        <v>0.01</v>
      </c>
      <c r="W112" t="str">
        <f t="shared" si="35"/>
        <v>1.000</v>
      </c>
      <c r="X112" s="125">
        <v>1</v>
      </c>
      <c r="Y112" s="1">
        <f t="shared" si="36"/>
        <v>-5.4797384999999997E-2</v>
      </c>
    </row>
    <row r="113" spans="1:25" x14ac:dyDescent="0.2">
      <c r="A113" t="s">
        <v>89</v>
      </c>
      <c r="B113" t="str">
        <f t="shared" si="21"/>
        <v>+0.05195</v>
      </c>
      <c r="C113" s="125">
        <v>5.1950000000000003E-2</v>
      </c>
      <c r="D113" t="str">
        <f t="shared" si="22"/>
        <v>+0.05193   +0.05195</v>
      </c>
      <c r="E113" t="str">
        <f t="shared" si="23"/>
        <v>+0.05193</v>
      </c>
      <c r="F113" s="125">
        <v>5.1929999999999997E-2</v>
      </c>
      <c r="G113" s="80">
        <f t="shared" si="24"/>
        <v>2.0000000000006124E-5</v>
      </c>
      <c r="H113" s="68">
        <f t="shared" si="25"/>
        <v>3.851338340074355E-4</v>
      </c>
      <c r="I113">
        <f t="shared" si="26"/>
        <v>3.8513383400743548E-2</v>
      </c>
      <c r="J113" t="str">
        <f t="shared" si="40"/>
        <v>0112 0010 0009 01 08</v>
      </c>
      <c r="K113" t="str">
        <f t="shared" si="37"/>
        <v>0010 0009 01 08</v>
      </c>
      <c r="L113" t="str">
        <f t="shared" si="38"/>
        <v>0010</v>
      </c>
      <c r="M113" s="128">
        <f t="shared" si="39"/>
        <v>10</v>
      </c>
      <c r="N113" t="str">
        <f t="shared" si="27"/>
        <v>0009 01 08</v>
      </c>
      <c r="O113" t="str">
        <f t="shared" si="28"/>
        <v>0009</v>
      </c>
      <c r="P113" s="125">
        <f t="shared" si="29"/>
        <v>9</v>
      </c>
      <c r="Q113" t="str">
        <f t="shared" si="30"/>
        <v>08</v>
      </c>
      <c r="R113" s="125">
        <f t="shared" si="31"/>
        <v>8</v>
      </c>
      <c r="S113" t="str">
        <f t="shared" si="32"/>
        <v>0.010 1.000   0.000000   +0.05193   +0.05195</v>
      </c>
      <c r="T113" t="str">
        <f t="shared" si="33"/>
        <v>0.010 1.000</v>
      </c>
      <c r="U113" t="str">
        <f t="shared" si="34"/>
        <v>0.010</v>
      </c>
      <c r="V113" s="125">
        <v>0.01</v>
      </c>
      <c r="W113" t="str">
        <f t="shared" si="35"/>
        <v>1.000</v>
      </c>
      <c r="X113" s="125">
        <v>1</v>
      </c>
      <c r="Y113" s="1">
        <f t="shared" si="36"/>
        <v>5.1955964999999993E-2</v>
      </c>
    </row>
    <row r="114" spans="1:25" x14ac:dyDescent="0.2">
      <c r="A114" t="s">
        <v>90</v>
      </c>
      <c r="B114" t="str">
        <f t="shared" si="21"/>
        <v>+0.02449</v>
      </c>
      <c r="C114" s="125">
        <v>2.4490000000000001E-2</v>
      </c>
      <c r="D114" t="str">
        <f t="shared" si="22"/>
        <v>+0.02455   +0.02449</v>
      </c>
      <c r="E114" t="str">
        <f t="shared" si="23"/>
        <v>+0.02455</v>
      </c>
      <c r="F114" s="125">
        <v>2.4549999999999999E-2</v>
      </c>
      <c r="G114" s="80">
        <f t="shared" si="24"/>
        <v>5.9999999999997555E-5</v>
      </c>
      <c r="H114" s="68">
        <f t="shared" si="25"/>
        <v>2.4439918533603893E-3</v>
      </c>
      <c r="I114">
        <f t="shared" si="26"/>
        <v>0.24439918533603894</v>
      </c>
      <c r="J114" t="str">
        <f t="shared" si="40"/>
        <v>0113 0010 0011 01 08</v>
      </c>
      <c r="K114" t="str">
        <f t="shared" si="37"/>
        <v>0010 0011 01 08</v>
      </c>
      <c r="L114" t="str">
        <f t="shared" si="38"/>
        <v>0010</v>
      </c>
      <c r="M114" s="128">
        <f t="shared" si="39"/>
        <v>10</v>
      </c>
      <c r="N114" t="str">
        <f t="shared" si="27"/>
        <v>0011 01 08</v>
      </c>
      <c r="O114" t="str">
        <f t="shared" si="28"/>
        <v>0011</v>
      </c>
      <c r="P114" s="125">
        <f t="shared" si="29"/>
        <v>11</v>
      </c>
      <c r="Q114" t="str">
        <f t="shared" si="30"/>
        <v>08</v>
      </c>
      <c r="R114" s="125">
        <f t="shared" si="31"/>
        <v>8</v>
      </c>
      <c r="S114" t="str">
        <f t="shared" si="32"/>
        <v>0.010 1.000   0.000000   +0.02455   +0.02449</v>
      </c>
      <c r="T114" t="str">
        <f t="shared" si="33"/>
        <v>0.010 1.000</v>
      </c>
      <c r="U114" t="str">
        <f t="shared" si="34"/>
        <v>0.010</v>
      </c>
      <c r="V114" s="125">
        <v>0.01</v>
      </c>
      <c r="W114" t="str">
        <f t="shared" si="35"/>
        <v>1.000</v>
      </c>
      <c r="X114" s="125">
        <v>1</v>
      </c>
      <c r="Y114" s="1">
        <f t="shared" si="36"/>
        <v>2.4562274999999998E-2</v>
      </c>
    </row>
    <row r="115" spans="1:25" x14ac:dyDescent="0.2">
      <c r="A115" t="s">
        <v>91</v>
      </c>
      <c r="B115" t="str">
        <f t="shared" si="21"/>
        <v>+0.04854</v>
      </c>
      <c r="C115" s="125">
        <v>4.854E-2</v>
      </c>
      <c r="D115" t="str">
        <f t="shared" si="22"/>
        <v>+0.04872   +0.04854</v>
      </c>
      <c r="E115" t="str">
        <f t="shared" si="23"/>
        <v>+0.04872</v>
      </c>
      <c r="F115" s="125">
        <v>4.8719999999999999E-2</v>
      </c>
      <c r="G115" s="80">
        <f t="shared" si="24"/>
        <v>1.799999999999996E-4</v>
      </c>
      <c r="H115" s="68">
        <f t="shared" si="25"/>
        <v>3.6945812807881694E-3</v>
      </c>
      <c r="I115">
        <f t="shared" si="26"/>
        <v>0.36945812807881695</v>
      </c>
      <c r="J115" t="str">
        <f t="shared" si="40"/>
        <v>0114 0011 0006 01 08</v>
      </c>
      <c r="K115" t="str">
        <f t="shared" si="37"/>
        <v>0011 0006 01 08</v>
      </c>
      <c r="L115" t="str">
        <f t="shared" si="38"/>
        <v>0011</v>
      </c>
      <c r="M115" s="128">
        <f t="shared" si="39"/>
        <v>11</v>
      </c>
      <c r="N115" t="str">
        <f t="shared" si="27"/>
        <v>0006 01 08</v>
      </c>
      <c r="O115" t="str">
        <f t="shared" si="28"/>
        <v>0006</v>
      </c>
      <c r="P115" s="125">
        <f t="shared" si="29"/>
        <v>6</v>
      </c>
      <c r="Q115" t="str">
        <f t="shared" si="30"/>
        <v>08</v>
      </c>
      <c r="R115" s="125">
        <f t="shared" si="31"/>
        <v>8</v>
      </c>
      <c r="S115" t="str">
        <f t="shared" si="32"/>
        <v>0.010 1.000   0.000000   +0.04872   +0.04854</v>
      </c>
      <c r="T115" t="str">
        <f t="shared" si="33"/>
        <v>0.010 1.000</v>
      </c>
      <c r="U115" t="str">
        <f t="shared" si="34"/>
        <v>0.010</v>
      </c>
      <c r="V115" s="125">
        <v>0.01</v>
      </c>
      <c r="W115" t="str">
        <f t="shared" si="35"/>
        <v>1.000</v>
      </c>
      <c r="X115" s="125">
        <v>1</v>
      </c>
      <c r="Y115" s="1">
        <f t="shared" si="36"/>
        <v>4.8744359999999994E-2</v>
      </c>
    </row>
    <row r="116" spans="1:25" x14ac:dyDescent="0.2">
      <c r="A116" t="s">
        <v>92</v>
      </c>
      <c r="B116" t="str">
        <f t="shared" si="21"/>
        <v>-0.02459</v>
      </c>
      <c r="C116" s="125">
        <v>-2.4590000000000001E-2</v>
      </c>
      <c r="D116" t="str">
        <f t="shared" si="22"/>
        <v>-0.02455   -0.02459</v>
      </c>
      <c r="E116" t="str">
        <f t="shared" si="23"/>
        <v>-0.02455</v>
      </c>
      <c r="F116" s="125">
        <v>-2.4549999999999999E-2</v>
      </c>
      <c r="G116" s="80">
        <f t="shared" si="24"/>
        <v>4.000000000000184E-5</v>
      </c>
      <c r="H116" s="68">
        <f t="shared" si="25"/>
        <v>1.629327902240401E-3</v>
      </c>
      <c r="I116">
        <f t="shared" si="26"/>
        <v>0.16293279022404009</v>
      </c>
      <c r="J116" t="str">
        <f t="shared" si="40"/>
        <v>0115 0011 0010 01 08</v>
      </c>
      <c r="K116" t="str">
        <f t="shared" si="37"/>
        <v>0011 0010 01 08</v>
      </c>
      <c r="L116" t="str">
        <f t="shared" si="38"/>
        <v>0011</v>
      </c>
      <c r="M116" s="128">
        <f t="shared" si="39"/>
        <v>11</v>
      </c>
      <c r="N116" t="str">
        <f t="shared" si="27"/>
        <v>0010 01 08</v>
      </c>
      <c r="O116" t="str">
        <f t="shared" si="28"/>
        <v>0010</v>
      </c>
      <c r="P116" s="125">
        <f t="shared" si="29"/>
        <v>10</v>
      </c>
      <c r="Q116" t="str">
        <f t="shared" si="30"/>
        <v>08</v>
      </c>
      <c r="R116" s="125">
        <f t="shared" si="31"/>
        <v>8</v>
      </c>
      <c r="S116" t="str">
        <f t="shared" si="32"/>
        <v>0.010 1.000   0.000000   -0.02455   -0.02459</v>
      </c>
      <c r="T116" t="str">
        <f t="shared" si="33"/>
        <v>0.010 1.000</v>
      </c>
      <c r="U116" t="str">
        <f t="shared" si="34"/>
        <v>0.010</v>
      </c>
      <c r="V116" s="125">
        <v>0.01</v>
      </c>
      <c r="W116" t="str">
        <f t="shared" si="35"/>
        <v>1.000</v>
      </c>
      <c r="X116" s="125">
        <v>1</v>
      </c>
      <c r="Y116" s="1">
        <f t="shared" si="36"/>
        <v>-2.4562274999999998E-2</v>
      </c>
    </row>
    <row r="117" spans="1:25" x14ac:dyDescent="0.2">
      <c r="A117" t="s">
        <v>93</v>
      </c>
      <c r="B117" t="str">
        <f t="shared" si="21"/>
        <v>+0.04119</v>
      </c>
      <c r="C117" s="125">
        <v>4.1189999999999997E-2</v>
      </c>
      <c r="D117" t="str">
        <f t="shared" si="22"/>
        <v>+0.04114   +0.04119</v>
      </c>
      <c r="E117" t="str">
        <f t="shared" si="23"/>
        <v>+0.04114</v>
      </c>
      <c r="F117" s="125">
        <v>4.1140000000000003E-2</v>
      </c>
      <c r="G117" s="80">
        <f t="shared" si="24"/>
        <v>4.9999999999994493E-5</v>
      </c>
      <c r="H117" s="68">
        <f t="shared" si="25"/>
        <v>1.2153621779288888E-3</v>
      </c>
      <c r="I117">
        <f t="shared" si="26"/>
        <v>0.12153621779288888</v>
      </c>
      <c r="J117" t="str">
        <f t="shared" si="40"/>
        <v>0116 0012 0006 01 08</v>
      </c>
      <c r="K117" t="str">
        <f t="shared" si="37"/>
        <v>0012 0006 01 08</v>
      </c>
      <c r="L117" t="str">
        <f t="shared" si="38"/>
        <v>0012</v>
      </c>
      <c r="M117" s="128">
        <f t="shared" si="39"/>
        <v>12</v>
      </c>
      <c r="N117" t="str">
        <f t="shared" si="27"/>
        <v>0006 01 08</v>
      </c>
      <c r="O117" t="str">
        <f t="shared" si="28"/>
        <v>0006</v>
      </c>
      <c r="P117" s="125">
        <f t="shared" si="29"/>
        <v>6</v>
      </c>
      <c r="Q117" t="str">
        <f t="shared" si="30"/>
        <v>08</v>
      </c>
      <c r="R117" s="125">
        <f t="shared" si="31"/>
        <v>8</v>
      </c>
      <c r="S117" t="str">
        <f t="shared" si="32"/>
        <v>0.010 1.000   0.000000   +0.04114   +0.04119</v>
      </c>
      <c r="T117" t="str">
        <f t="shared" si="33"/>
        <v>0.010 1.000</v>
      </c>
      <c r="U117" t="str">
        <f t="shared" si="34"/>
        <v>0.010</v>
      </c>
      <c r="V117" s="125">
        <v>0.01</v>
      </c>
      <c r="W117" t="str">
        <f t="shared" si="35"/>
        <v>1.000</v>
      </c>
      <c r="X117" s="125">
        <v>1</v>
      </c>
      <c r="Y117" s="1">
        <f t="shared" si="36"/>
        <v>4.116057E-2</v>
      </c>
    </row>
    <row r="118" spans="1:25" x14ac:dyDescent="0.2">
      <c r="A118" t="s">
        <v>94</v>
      </c>
      <c r="B118" t="str">
        <f t="shared" si="21"/>
        <v>-0.01138</v>
      </c>
      <c r="C118" s="125">
        <v>-1.1379999999999999E-2</v>
      </c>
      <c r="D118" t="str">
        <f t="shared" si="22"/>
        <v>-0.01145   -0.01138</v>
      </c>
      <c r="E118" t="str">
        <f t="shared" si="23"/>
        <v>-0.01145</v>
      </c>
      <c r="F118" s="125">
        <v>-1.145E-2</v>
      </c>
      <c r="G118" s="80">
        <f t="shared" si="24"/>
        <v>7.0000000000000617E-5</v>
      </c>
      <c r="H118" s="68">
        <f t="shared" si="25"/>
        <v>6.1135371179039839E-3</v>
      </c>
      <c r="I118">
        <f t="shared" si="26"/>
        <v>0.61135371179039844</v>
      </c>
      <c r="J118" t="str">
        <f t="shared" si="40"/>
        <v>0117 0012 0013 01 08</v>
      </c>
      <c r="K118" t="str">
        <f t="shared" si="37"/>
        <v>0012 0013 01 08</v>
      </c>
      <c r="L118" t="str">
        <f t="shared" si="38"/>
        <v>0012</v>
      </c>
      <c r="M118" s="128">
        <f t="shared" si="39"/>
        <v>12</v>
      </c>
      <c r="N118" t="str">
        <f t="shared" si="27"/>
        <v>0013 01 08</v>
      </c>
      <c r="O118" t="str">
        <f t="shared" si="28"/>
        <v>0013</v>
      </c>
      <c r="P118" s="125">
        <f t="shared" si="29"/>
        <v>13</v>
      </c>
      <c r="Q118" t="str">
        <f t="shared" si="30"/>
        <v>08</v>
      </c>
      <c r="R118" s="125">
        <f t="shared" si="31"/>
        <v>8</v>
      </c>
      <c r="S118" t="str">
        <f t="shared" si="32"/>
        <v>0.010 1.000   0.000000   -0.01145   -0.01138</v>
      </c>
      <c r="T118" t="str">
        <f t="shared" si="33"/>
        <v>0.010 1.000</v>
      </c>
      <c r="U118" t="str">
        <f t="shared" si="34"/>
        <v>0.010</v>
      </c>
      <c r="V118" s="125">
        <v>0.01</v>
      </c>
      <c r="W118" t="str">
        <f t="shared" si="35"/>
        <v>1.000</v>
      </c>
      <c r="X118" s="125">
        <v>1</v>
      </c>
      <c r="Y118" s="1">
        <f t="shared" si="36"/>
        <v>-1.1455725E-2</v>
      </c>
    </row>
    <row r="119" spans="1:25" x14ac:dyDescent="0.2">
      <c r="A119" t="s">
        <v>95</v>
      </c>
      <c r="B119" t="str">
        <f t="shared" si="21"/>
        <v>+0.10804</v>
      </c>
      <c r="C119" s="125">
        <v>0.10804</v>
      </c>
      <c r="D119" t="str">
        <f t="shared" si="22"/>
        <v>+0.10856   +0.10804</v>
      </c>
      <c r="E119" t="str">
        <f t="shared" si="23"/>
        <v>+0.10856</v>
      </c>
      <c r="F119" s="125">
        <v>0.10856</v>
      </c>
      <c r="G119" s="80">
        <f t="shared" si="24"/>
        <v>5.2000000000000657E-4</v>
      </c>
      <c r="H119" s="68">
        <f t="shared" si="25"/>
        <v>4.7899778924097875E-3</v>
      </c>
      <c r="I119">
        <f t="shared" si="26"/>
        <v>0.47899778924097874</v>
      </c>
      <c r="J119" t="str">
        <f t="shared" si="40"/>
        <v>0118 0013 0006 01 08</v>
      </c>
      <c r="K119" t="str">
        <f t="shared" si="37"/>
        <v>0013 0006 01 08</v>
      </c>
      <c r="L119" t="str">
        <f t="shared" si="38"/>
        <v>0013</v>
      </c>
      <c r="M119" s="128">
        <f t="shared" si="39"/>
        <v>13</v>
      </c>
      <c r="N119" t="str">
        <f t="shared" si="27"/>
        <v>0006 01 08</v>
      </c>
      <c r="O119" t="str">
        <f t="shared" si="28"/>
        <v>0006</v>
      </c>
      <c r="P119" s="125">
        <f t="shared" si="29"/>
        <v>6</v>
      </c>
      <c r="Q119" t="str">
        <f t="shared" si="30"/>
        <v>08</v>
      </c>
      <c r="R119" s="125">
        <f t="shared" si="31"/>
        <v>8</v>
      </c>
      <c r="S119" t="str">
        <f t="shared" si="32"/>
        <v>0.010 1.000   0.000000   +0.10856   +0.10804</v>
      </c>
      <c r="T119" t="str">
        <f t="shared" si="33"/>
        <v>0.010 1.000</v>
      </c>
      <c r="U119" t="str">
        <f t="shared" si="34"/>
        <v>0.010</v>
      </c>
      <c r="V119" s="125">
        <v>0.01</v>
      </c>
      <c r="W119" t="str">
        <f t="shared" si="35"/>
        <v>1.000</v>
      </c>
      <c r="X119" s="125">
        <v>1</v>
      </c>
      <c r="Y119" s="1">
        <f t="shared" si="36"/>
        <v>0.10861427999999999</v>
      </c>
    </row>
    <row r="120" spans="1:25" x14ac:dyDescent="0.2">
      <c r="A120" t="s">
        <v>96</v>
      </c>
      <c r="B120" t="str">
        <f t="shared" si="21"/>
        <v>+0.01146</v>
      </c>
      <c r="C120" s="125">
        <v>1.146E-2</v>
      </c>
      <c r="D120" t="str">
        <f t="shared" si="22"/>
        <v>+0.01145   +0.01146</v>
      </c>
      <c r="E120" t="str">
        <f t="shared" si="23"/>
        <v>+0.01145</v>
      </c>
      <c r="F120" s="125">
        <v>1.145E-2</v>
      </c>
      <c r="G120" s="80">
        <f t="shared" si="24"/>
        <v>9.9999999999995925E-6</v>
      </c>
      <c r="H120" s="68">
        <f t="shared" si="25"/>
        <v>8.7336244541481162E-4</v>
      </c>
      <c r="I120">
        <f t="shared" si="26"/>
        <v>8.7336244541481159E-2</v>
      </c>
      <c r="J120" t="str">
        <f t="shared" si="40"/>
        <v>0119 0013 0012 01 08</v>
      </c>
      <c r="K120" t="str">
        <f t="shared" si="37"/>
        <v>0013 0012 01 08</v>
      </c>
      <c r="L120" t="str">
        <f t="shared" si="38"/>
        <v>0013</v>
      </c>
      <c r="M120" s="128">
        <f t="shared" si="39"/>
        <v>13</v>
      </c>
      <c r="N120" t="str">
        <f t="shared" si="27"/>
        <v>0012 01 08</v>
      </c>
      <c r="O120" t="str">
        <f t="shared" si="28"/>
        <v>0012</v>
      </c>
      <c r="P120" s="125">
        <f t="shared" si="29"/>
        <v>12</v>
      </c>
      <c r="Q120" t="str">
        <f t="shared" si="30"/>
        <v>08</v>
      </c>
      <c r="R120" s="125">
        <f t="shared" si="31"/>
        <v>8</v>
      </c>
      <c r="S120" t="str">
        <f t="shared" si="32"/>
        <v>0.010 1.000   0.000000   +0.01145   +0.01146</v>
      </c>
      <c r="T120" t="str">
        <f t="shared" si="33"/>
        <v>0.010 1.000</v>
      </c>
      <c r="U120" t="str">
        <f t="shared" si="34"/>
        <v>0.010</v>
      </c>
      <c r="V120" s="125">
        <v>0.01</v>
      </c>
      <c r="W120" t="str">
        <f t="shared" si="35"/>
        <v>1.000</v>
      </c>
      <c r="X120" s="125">
        <v>1</v>
      </c>
      <c r="Y120" s="1">
        <f t="shared" si="36"/>
        <v>1.1455725E-2</v>
      </c>
    </row>
    <row r="121" spans="1:25" x14ac:dyDescent="0.2">
      <c r="A121" t="s">
        <v>97</v>
      </c>
      <c r="B121" t="str">
        <f t="shared" si="21"/>
        <v>-0.02787</v>
      </c>
      <c r="C121" s="125">
        <v>-2.7869999999999999E-2</v>
      </c>
      <c r="D121" t="str">
        <f t="shared" si="22"/>
        <v>-0.02801   -0.02787</v>
      </c>
      <c r="E121" t="str">
        <f t="shared" si="23"/>
        <v>-0.02801</v>
      </c>
      <c r="F121" s="125">
        <v>-2.801E-2</v>
      </c>
      <c r="G121" s="80">
        <f t="shared" si="24"/>
        <v>1.4000000000000123E-4</v>
      </c>
      <c r="H121" s="68">
        <f t="shared" si="25"/>
        <v>4.9982149232417434E-3</v>
      </c>
      <c r="I121">
        <f t="shared" si="26"/>
        <v>0.49982149232417433</v>
      </c>
      <c r="J121" t="str">
        <f t="shared" si="40"/>
        <v>0120 0013 0014 01 08</v>
      </c>
      <c r="K121" t="str">
        <f t="shared" si="37"/>
        <v>0013 0014 01 08</v>
      </c>
      <c r="L121" t="str">
        <f t="shared" si="38"/>
        <v>0013</v>
      </c>
      <c r="M121" s="128">
        <f t="shared" si="39"/>
        <v>13</v>
      </c>
      <c r="N121" t="str">
        <f t="shared" si="27"/>
        <v>0014 01 08</v>
      </c>
      <c r="O121" t="str">
        <f t="shared" si="28"/>
        <v>0014</v>
      </c>
      <c r="P121" s="125">
        <f t="shared" si="29"/>
        <v>14</v>
      </c>
      <c r="Q121" t="str">
        <f t="shared" si="30"/>
        <v>08</v>
      </c>
      <c r="R121" s="125">
        <f t="shared" si="31"/>
        <v>8</v>
      </c>
      <c r="S121" t="str">
        <f t="shared" si="32"/>
        <v>0.010 1.000   0.000000   -0.02801   -0.02787</v>
      </c>
      <c r="T121" t="str">
        <f t="shared" si="33"/>
        <v>0.010 1.000</v>
      </c>
      <c r="U121" t="str">
        <f t="shared" si="34"/>
        <v>0.010</v>
      </c>
      <c r="V121" s="125">
        <v>0.01</v>
      </c>
      <c r="W121" t="str">
        <f t="shared" si="35"/>
        <v>1.000</v>
      </c>
      <c r="X121" s="125">
        <v>1</v>
      </c>
      <c r="Y121" s="1">
        <f t="shared" si="36"/>
        <v>-2.8024004999999998E-2</v>
      </c>
    </row>
    <row r="122" spans="1:25" x14ac:dyDescent="0.2">
      <c r="A122" t="s">
        <v>98</v>
      </c>
      <c r="B122" t="str">
        <f t="shared" si="21"/>
        <v>+0.05504</v>
      </c>
      <c r="C122" s="125">
        <v>5.5039999999999999E-2</v>
      </c>
      <c r="D122" t="str">
        <f t="shared" si="22"/>
        <v>+0.05477   +0.05504</v>
      </c>
      <c r="E122" t="str">
        <f t="shared" si="23"/>
        <v>+0.05477</v>
      </c>
      <c r="F122" s="125">
        <v>5.4769999999999999E-2</v>
      </c>
      <c r="G122" s="80">
        <f t="shared" si="24"/>
        <v>2.6999999999999941E-4</v>
      </c>
      <c r="H122" s="68">
        <f t="shared" si="25"/>
        <v>4.9297060434544352E-3</v>
      </c>
      <c r="I122">
        <f t="shared" si="26"/>
        <v>0.49297060434544354</v>
      </c>
      <c r="J122" t="str">
        <f t="shared" si="40"/>
        <v>0121 0014 0009 01 08</v>
      </c>
      <c r="K122" t="str">
        <f t="shared" si="37"/>
        <v>0014 0009 01 08</v>
      </c>
      <c r="L122" t="str">
        <f t="shared" si="38"/>
        <v>0014</v>
      </c>
      <c r="M122" s="128">
        <f t="shared" si="39"/>
        <v>14</v>
      </c>
      <c r="N122" t="str">
        <f t="shared" si="27"/>
        <v>0009 01 08</v>
      </c>
      <c r="O122" t="str">
        <f t="shared" si="28"/>
        <v>0009</v>
      </c>
      <c r="P122" s="125">
        <f t="shared" si="29"/>
        <v>9</v>
      </c>
      <c r="Q122" t="str">
        <f t="shared" si="30"/>
        <v>08</v>
      </c>
      <c r="R122" s="125">
        <f t="shared" si="31"/>
        <v>8</v>
      </c>
      <c r="S122" t="str">
        <f t="shared" si="32"/>
        <v>0.010 1.000   0.000000   +0.05477   +0.05504</v>
      </c>
      <c r="T122" t="str">
        <f t="shared" si="33"/>
        <v>0.010 1.000</v>
      </c>
      <c r="U122" t="str">
        <f t="shared" si="34"/>
        <v>0.010</v>
      </c>
      <c r="V122" s="125">
        <v>0.01</v>
      </c>
      <c r="W122" t="str">
        <f t="shared" si="35"/>
        <v>1.000</v>
      </c>
      <c r="X122" s="125">
        <v>1</v>
      </c>
      <c r="Y122" s="1">
        <f t="shared" si="36"/>
        <v>5.4797384999999997E-2</v>
      </c>
    </row>
    <row r="123" spans="1:25" x14ac:dyDescent="0.2">
      <c r="A123" t="s">
        <v>99</v>
      </c>
      <c r="B123" t="str">
        <f t="shared" si="21"/>
        <v>+0.02800</v>
      </c>
      <c r="C123" s="125">
        <v>2.8000000000000001E-2</v>
      </c>
      <c r="D123" t="str">
        <f t="shared" si="22"/>
        <v>+0.02801   +0.02800</v>
      </c>
      <c r="E123" t="str">
        <f t="shared" si="23"/>
        <v>+0.02801</v>
      </c>
      <c r="F123" s="125">
        <v>2.801E-2</v>
      </c>
      <c r="G123" s="80">
        <f t="shared" si="24"/>
        <v>9.9999999999995925E-6</v>
      </c>
      <c r="H123" s="68">
        <f t="shared" si="25"/>
        <v>3.5701535166010682E-4</v>
      </c>
      <c r="I123">
        <f t="shared" si="26"/>
        <v>3.5701535166010684E-2</v>
      </c>
      <c r="J123" t="str">
        <f t="shared" si="40"/>
        <v>0122 0014 0013 01 08</v>
      </c>
      <c r="K123" t="str">
        <f t="shared" si="37"/>
        <v>0014 0013 01 08</v>
      </c>
      <c r="L123" t="str">
        <f t="shared" si="38"/>
        <v>0014</v>
      </c>
      <c r="M123" s="128">
        <f t="shared" si="39"/>
        <v>14</v>
      </c>
      <c r="N123" t="str">
        <f t="shared" si="27"/>
        <v>0013 01 08</v>
      </c>
      <c r="O123" t="str">
        <f t="shared" si="28"/>
        <v>0013</v>
      </c>
      <c r="P123" s="125">
        <f t="shared" si="29"/>
        <v>13</v>
      </c>
      <c r="Q123" t="str">
        <f t="shared" si="30"/>
        <v>08</v>
      </c>
      <c r="R123" s="125">
        <f t="shared" si="31"/>
        <v>8</v>
      </c>
      <c r="S123" t="str">
        <f t="shared" si="32"/>
        <v>0.010 1.000   0.000000   +0.02801   +0.02800</v>
      </c>
      <c r="T123" t="str">
        <f t="shared" si="33"/>
        <v>0.010 1.000</v>
      </c>
      <c r="U123" t="str">
        <f t="shared" si="34"/>
        <v>0.010</v>
      </c>
      <c r="V123" s="125">
        <v>0.01</v>
      </c>
      <c r="W123" t="str">
        <f t="shared" si="35"/>
        <v>1.000</v>
      </c>
      <c r="X123" s="125">
        <v>1</v>
      </c>
      <c r="Y123" s="1">
        <f t="shared" si="36"/>
        <v>2.8024004999999998E-2</v>
      </c>
    </row>
    <row r="124" spans="1:25" x14ac:dyDescent="0.2">
      <c r="A124" t="s">
        <v>100</v>
      </c>
      <c r="B124" t="str">
        <f t="shared" si="21"/>
        <v>+0.15692</v>
      </c>
      <c r="C124" s="125">
        <v>0.15692</v>
      </c>
      <c r="D124" t="str">
        <f t="shared" si="22"/>
        <v>+0.15804   +0.15692</v>
      </c>
      <c r="E124" t="str">
        <f t="shared" si="23"/>
        <v>+0.15804</v>
      </c>
      <c r="F124" s="125">
        <v>0.15804000000000001</v>
      </c>
      <c r="G124" s="80">
        <f t="shared" si="24"/>
        <v>1.1200000000000099E-3</v>
      </c>
      <c r="H124" s="68">
        <f t="shared" si="25"/>
        <v>7.0868134649456453E-3</v>
      </c>
      <c r="I124">
        <f t="shared" si="26"/>
        <v>0.70868134649456449</v>
      </c>
      <c r="J124" t="str">
        <f t="shared" si="40"/>
        <v>0123 0000 0001 01 10</v>
      </c>
      <c r="K124" t="str">
        <f t="shared" si="37"/>
        <v>0000 0001 01 10</v>
      </c>
      <c r="L124" t="str">
        <f t="shared" si="38"/>
        <v>0000</v>
      </c>
      <c r="M124" s="128">
        <f t="shared" si="39"/>
        <v>0</v>
      </c>
      <c r="N124" t="str">
        <f t="shared" si="27"/>
        <v>0001 01 10</v>
      </c>
      <c r="O124" t="str">
        <f t="shared" si="28"/>
        <v>0001</v>
      </c>
      <c r="P124" s="125">
        <f t="shared" si="29"/>
        <v>1</v>
      </c>
      <c r="Q124" t="str">
        <f t="shared" si="30"/>
        <v>10</v>
      </c>
      <c r="R124" s="125">
        <f t="shared" si="31"/>
        <v>10</v>
      </c>
      <c r="S124" t="str">
        <f t="shared" si="32"/>
        <v>0.010 1.000   0.000000   +0.15804   +0.15692</v>
      </c>
      <c r="T124" t="str">
        <f t="shared" si="33"/>
        <v>0.010 1.000</v>
      </c>
      <c r="U124" t="str">
        <f t="shared" si="34"/>
        <v>0.010</v>
      </c>
      <c r="V124" s="125">
        <v>0.01</v>
      </c>
      <c r="W124" t="str">
        <f t="shared" si="35"/>
        <v>1.000</v>
      </c>
      <c r="X124" s="125">
        <v>1</v>
      </c>
      <c r="Y124" s="1">
        <f t="shared" si="36"/>
        <v>0.15811902</v>
      </c>
    </row>
    <row r="125" spans="1:25" x14ac:dyDescent="0.2">
      <c r="A125" t="s">
        <v>101</v>
      </c>
      <c r="B125" t="str">
        <f t="shared" si="21"/>
        <v>-0.30463</v>
      </c>
      <c r="C125" s="125">
        <v>-0.30463000000000001</v>
      </c>
      <c r="D125" t="str">
        <f t="shared" si="22"/>
        <v>-0.30477   -0.30463</v>
      </c>
      <c r="E125" t="str">
        <f t="shared" si="23"/>
        <v>-0.30477</v>
      </c>
      <c r="F125" s="125">
        <v>-0.30476999999999999</v>
      </c>
      <c r="G125" s="80">
        <f t="shared" si="24"/>
        <v>1.3999999999997348E-4</v>
      </c>
      <c r="H125" s="68">
        <f t="shared" si="25"/>
        <v>4.5936279817558644E-4</v>
      </c>
      <c r="I125">
        <f t="shared" si="26"/>
        <v>4.5936279817558642E-2</v>
      </c>
      <c r="J125" t="str">
        <f t="shared" si="40"/>
        <v>0124 0000 0002 01 10</v>
      </c>
      <c r="K125" t="str">
        <f t="shared" si="37"/>
        <v>0000 0002 01 10</v>
      </c>
      <c r="L125" t="str">
        <f t="shared" si="38"/>
        <v>0000</v>
      </c>
      <c r="M125" s="128">
        <f t="shared" si="39"/>
        <v>0</v>
      </c>
      <c r="N125" t="str">
        <f t="shared" si="27"/>
        <v>0002 01 10</v>
      </c>
      <c r="O125" t="str">
        <f t="shared" si="28"/>
        <v>0002</v>
      </c>
      <c r="P125" s="125">
        <f t="shared" si="29"/>
        <v>2</v>
      </c>
      <c r="Q125" t="str">
        <f t="shared" si="30"/>
        <v>10</v>
      </c>
      <c r="R125" s="125">
        <f t="shared" si="31"/>
        <v>10</v>
      </c>
      <c r="S125" t="str">
        <f t="shared" si="32"/>
        <v>0.010 1.000   0.000000   -0.30477   -0.30463</v>
      </c>
      <c r="T125" t="str">
        <f t="shared" si="33"/>
        <v>0.010 1.000</v>
      </c>
      <c r="U125" t="str">
        <f t="shared" si="34"/>
        <v>0.010</v>
      </c>
      <c r="V125" s="125">
        <v>0.01</v>
      </c>
      <c r="W125" t="str">
        <f t="shared" si="35"/>
        <v>1.000</v>
      </c>
      <c r="X125" s="125">
        <v>1</v>
      </c>
      <c r="Y125" s="1">
        <f t="shared" si="36"/>
        <v>-0.30492238499999996</v>
      </c>
    </row>
    <row r="126" spans="1:25" x14ac:dyDescent="0.2">
      <c r="A126" t="s">
        <v>102</v>
      </c>
      <c r="B126" t="str">
        <f t="shared" si="21"/>
        <v>+0.14835</v>
      </c>
      <c r="C126" s="125">
        <v>0.14835000000000001</v>
      </c>
      <c r="D126" t="str">
        <f t="shared" si="22"/>
        <v>+0.14836   +0.14835</v>
      </c>
      <c r="E126" t="str">
        <f t="shared" si="23"/>
        <v>+0.14836</v>
      </c>
      <c r="F126" s="125">
        <v>0.14835999999999999</v>
      </c>
      <c r="G126" s="80">
        <f t="shared" si="24"/>
        <v>9.9999999999822453E-6</v>
      </c>
      <c r="H126" s="68">
        <f t="shared" si="25"/>
        <v>6.7403612833528219E-5</v>
      </c>
      <c r="I126">
        <f t="shared" si="26"/>
        <v>6.7403612833528215E-3</v>
      </c>
      <c r="J126" t="str">
        <f t="shared" si="40"/>
        <v>0125 0000 0003 01 10</v>
      </c>
      <c r="K126" t="str">
        <f t="shared" si="37"/>
        <v>0000 0003 01 10</v>
      </c>
      <c r="L126" t="str">
        <f t="shared" si="38"/>
        <v>0000</v>
      </c>
      <c r="M126" s="128">
        <f t="shared" si="39"/>
        <v>0</v>
      </c>
      <c r="N126" t="str">
        <f t="shared" si="27"/>
        <v>0003 01 10</v>
      </c>
      <c r="O126" t="str">
        <f t="shared" si="28"/>
        <v>0003</v>
      </c>
      <c r="P126" s="125">
        <f t="shared" si="29"/>
        <v>3</v>
      </c>
      <c r="Q126" t="str">
        <f t="shared" si="30"/>
        <v>10</v>
      </c>
      <c r="R126" s="125">
        <f t="shared" si="31"/>
        <v>10</v>
      </c>
      <c r="S126" t="str">
        <f t="shared" si="32"/>
        <v>0.010 1.000   0.000000   +0.14836   +0.14835</v>
      </c>
      <c r="T126" t="str">
        <f t="shared" si="33"/>
        <v>0.010 1.000</v>
      </c>
      <c r="U126" t="str">
        <f t="shared" si="34"/>
        <v>0.010</v>
      </c>
      <c r="V126" s="125">
        <v>0.01</v>
      </c>
      <c r="W126" t="str">
        <f t="shared" si="35"/>
        <v>1.000</v>
      </c>
      <c r="X126" s="125">
        <v>1</v>
      </c>
      <c r="Y126" s="1">
        <f t="shared" si="36"/>
        <v>0.14843417999999997</v>
      </c>
    </row>
    <row r="127" spans="1:25" x14ac:dyDescent="0.2">
      <c r="A127" t="s">
        <v>103</v>
      </c>
      <c r="B127" t="str">
        <f t="shared" si="21"/>
        <v>+0.04649</v>
      </c>
      <c r="C127" s="125">
        <v>4.6489999999999997E-2</v>
      </c>
      <c r="D127" t="str">
        <f t="shared" si="22"/>
        <v>+0.04646   +0.04649</v>
      </c>
      <c r="E127" t="str">
        <f t="shared" si="23"/>
        <v>+0.04646</v>
      </c>
      <c r="F127" s="125">
        <v>4.6460000000000001E-2</v>
      </c>
      <c r="G127" s="80">
        <f t="shared" si="24"/>
        <v>2.9999999999995308E-5</v>
      </c>
      <c r="H127" s="68">
        <f t="shared" si="25"/>
        <v>6.457167455875012E-4</v>
      </c>
      <c r="I127">
        <f t="shared" si="26"/>
        <v>6.4571674558750125E-2</v>
      </c>
      <c r="J127" t="str">
        <f t="shared" si="40"/>
        <v>0126 0000 0004 01 10</v>
      </c>
      <c r="K127" t="str">
        <f t="shared" si="37"/>
        <v>0000 0004 01 10</v>
      </c>
      <c r="L127" t="str">
        <f t="shared" si="38"/>
        <v>0000</v>
      </c>
      <c r="M127" s="128">
        <f t="shared" si="39"/>
        <v>0</v>
      </c>
      <c r="N127" t="str">
        <f t="shared" si="27"/>
        <v>0004 01 10</v>
      </c>
      <c r="O127" t="str">
        <f t="shared" si="28"/>
        <v>0004</v>
      </c>
      <c r="P127" s="125">
        <f t="shared" si="29"/>
        <v>4</v>
      </c>
      <c r="Q127" t="str">
        <f t="shared" si="30"/>
        <v>10</v>
      </c>
      <c r="R127" s="125">
        <f t="shared" si="31"/>
        <v>10</v>
      </c>
      <c r="S127" t="str">
        <f t="shared" si="32"/>
        <v>0.010 1.000   0.000000   +0.04646   +0.04649</v>
      </c>
      <c r="T127" t="str">
        <f t="shared" si="33"/>
        <v>0.010 1.000</v>
      </c>
      <c r="U127" t="str">
        <f t="shared" si="34"/>
        <v>0.010</v>
      </c>
      <c r="V127" s="125">
        <v>0.01</v>
      </c>
      <c r="W127" t="str">
        <f t="shared" si="35"/>
        <v>1.000</v>
      </c>
      <c r="X127" s="125">
        <v>1</v>
      </c>
      <c r="Y127" s="1">
        <f t="shared" si="36"/>
        <v>4.648323E-2</v>
      </c>
    </row>
    <row r="128" spans="1:25" x14ac:dyDescent="0.2">
      <c r="A128" t="s">
        <v>104</v>
      </c>
      <c r="B128" t="str">
        <f t="shared" si="21"/>
        <v>+0.01658</v>
      </c>
      <c r="C128" s="125">
        <v>1.6580000000000001E-2</v>
      </c>
      <c r="D128" t="str">
        <f t="shared" si="22"/>
        <v>+0.01658   +0.01658</v>
      </c>
      <c r="E128" t="str">
        <f t="shared" si="23"/>
        <v>+0.01658</v>
      </c>
      <c r="F128" s="125">
        <v>1.6580000000000001E-2</v>
      </c>
      <c r="G128" s="80">
        <f t="shared" si="24"/>
        <v>0</v>
      </c>
      <c r="H128" s="68">
        <f t="shared" si="25"/>
        <v>0</v>
      </c>
      <c r="J128" t="str">
        <f t="shared" si="40"/>
        <v>0127 0000 0005 01 10</v>
      </c>
      <c r="K128" t="str">
        <f t="shared" si="37"/>
        <v>0000 0005 01 10</v>
      </c>
      <c r="L128" t="str">
        <f t="shared" si="38"/>
        <v>0000</v>
      </c>
      <c r="M128" s="128">
        <f t="shared" si="39"/>
        <v>0</v>
      </c>
      <c r="N128" t="str">
        <f t="shared" si="27"/>
        <v>0005 01 10</v>
      </c>
      <c r="O128" t="str">
        <f t="shared" si="28"/>
        <v>0005</v>
      </c>
      <c r="P128" s="125">
        <f t="shared" si="29"/>
        <v>5</v>
      </c>
      <c r="Q128" t="str">
        <f t="shared" si="30"/>
        <v>10</v>
      </c>
      <c r="R128" s="125">
        <f t="shared" si="31"/>
        <v>10</v>
      </c>
      <c r="S128" t="str">
        <f t="shared" si="32"/>
        <v>0.010 1.000   0.000000   +0.01658   +0.01658</v>
      </c>
      <c r="T128" t="str">
        <f t="shared" si="33"/>
        <v>0.010 1.000</v>
      </c>
      <c r="U128" t="str">
        <f t="shared" si="34"/>
        <v>0.010</v>
      </c>
      <c r="V128" s="125">
        <v>0.01</v>
      </c>
      <c r="W128" t="str">
        <f t="shared" si="35"/>
        <v>1.000</v>
      </c>
      <c r="X128" s="125">
        <v>1</v>
      </c>
      <c r="Y128" s="1">
        <f t="shared" si="36"/>
        <v>1.6588289999999999E-2</v>
      </c>
    </row>
    <row r="129" spans="1:25" x14ac:dyDescent="0.2">
      <c r="A129" t="s">
        <v>105</v>
      </c>
      <c r="B129" t="str">
        <f t="shared" si="21"/>
        <v>-0.02222</v>
      </c>
      <c r="C129" s="125">
        <v>-2.222E-2</v>
      </c>
      <c r="D129" t="str">
        <f t="shared" si="22"/>
        <v>-0.02220   -0.02222</v>
      </c>
      <c r="E129" t="str">
        <f t="shared" si="23"/>
        <v>-0.02220</v>
      </c>
      <c r="F129" s="125">
        <v>-2.2200000000000001E-2</v>
      </c>
      <c r="G129" s="80">
        <f t="shared" si="24"/>
        <v>1.9999999999999185E-5</v>
      </c>
      <c r="H129" s="68">
        <f t="shared" si="25"/>
        <v>9.0090090090086416E-4</v>
      </c>
      <c r="I129">
        <f t="shared" si="26"/>
        <v>9.0090090090086422E-2</v>
      </c>
      <c r="J129" t="str">
        <f t="shared" ref="J129:J137" si="41">LEFT(A129,20)</f>
        <v>0128 0000 0006 01 10</v>
      </c>
      <c r="K129" t="str">
        <f t="shared" si="37"/>
        <v>0000 0006 01 10</v>
      </c>
      <c r="L129" t="str">
        <f t="shared" si="38"/>
        <v>0000</v>
      </c>
      <c r="M129" s="128">
        <f t="shared" si="39"/>
        <v>0</v>
      </c>
      <c r="N129" t="str">
        <f t="shared" si="27"/>
        <v>0006 01 10</v>
      </c>
      <c r="O129" t="str">
        <f t="shared" si="28"/>
        <v>0006</v>
      </c>
      <c r="P129" s="125">
        <f t="shared" si="29"/>
        <v>6</v>
      </c>
      <c r="Q129" t="str">
        <f t="shared" si="30"/>
        <v>10</v>
      </c>
      <c r="R129" s="125">
        <f t="shared" si="31"/>
        <v>10</v>
      </c>
      <c r="S129" t="str">
        <f t="shared" si="32"/>
        <v>0.010 1.000   0.000000   -0.02220   -0.02222</v>
      </c>
      <c r="T129" t="str">
        <f t="shared" si="33"/>
        <v>0.010 1.000</v>
      </c>
      <c r="U129" t="str">
        <f t="shared" si="34"/>
        <v>0.010</v>
      </c>
      <c r="V129" s="125">
        <v>0.01</v>
      </c>
      <c r="W129" t="str">
        <f t="shared" si="35"/>
        <v>1.000</v>
      </c>
      <c r="X129" s="125">
        <v>1</v>
      </c>
      <c r="Y129" s="1">
        <f t="shared" si="36"/>
        <v>-2.2211100000000001E-2</v>
      </c>
    </row>
    <row r="130" spans="1:25" x14ac:dyDescent="0.2">
      <c r="A130" t="s">
        <v>106</v>
      </c>
      <c r="B130" t="str">
        <f t="shared" si="21"/>
        <v>-0.00690</v>
      </c>
      <c r="C130" s="125">
        <v>-6.8999999999999999E-3</v>
      </c>
      <c r="D130" t="str">
        <f t="shared" si="22"/>
        <v>-0.00695   -0.00690</v>
      </c>
      <c r="E130" t="str">
        <f t="shared" si="23"/>
        <v>-0.00695</v>
      </c>
      <c r="F130" s="125">
        <v>-6.9499999999999996E-3</v>
      </c>
      <c r="G130" s="80">
        <f t="shared" si="24"/>
        <v>4.9999999999999697E-5</v>
      </c>
      <c r="H130" s="68">
        <f t="shared" si="25"/>
        <v>7.1942446043165038E-3</v>
      </c>
      <c r="I130">
        <f t="shared" si="26"/>
        <v>0.71942446043165043</v>
      </c>
      <c r="J130" t="str">
        <f t="shared" si="41"/>
        <v>0129 0000 0007 01 10</v>
      </c>
      <c r="K130" t="str">
        <f t="shared" si="37"/>
        <v>0000 0007 01 10</v>
      </c>
      <c r="L130" t="str">
        <f t="shared" si="38"/>
        <v>0000</v>
      </c>
      <c r="M130" s="128">
        <f t="shared" si="39"/>
        <v>0</v>
      </c>
      <c r="N130" t="str">
        <f t="shared" si="27"/>
        <v>0007 01 10</v>
      </c>
      <c r="O130" t="str">
        <f t="shared" si="28"/>
        <v>0007</v>
      </c>
      <c r="P130" s="125">
        <f t="shared" si="29"/>
        <v>7</v>
      </c>
      <c r="Q130" t="str">
        <f t="shared" si="30"/>
        <v>10</v>
      </c>
      <c r="R130" s="125">
        <f t="shared" si="31"/>
        <v>10</v>
      </c>
      <c r="S130" t="str">
        <f t="shared" si="32"/>
        <v>0.010 1.000   0.000000   -0.00695   -0.00690</v>
      </c>
      <c r="T130" t="str">
        <f t="shared" si="33"/>
        <v>0.010 1.000</v>
      </c>
      <c r="U130" t="str">
        <f t="shared" si="34"/>
        <v>0.010</v>
      </c>
      <c r="V130" s="125">
        <v>0.01</v>
      </c>
      <c r="W130" t="str">
        <f t="shared" si="35"/>
        <v>1.000</v>
      </c>
      <c r="X130" s="125">
        <v>1</v>
      </c>
      <c r="Y130" s="1">
        <f t="shared" si="36"/>
        <v>-6.9534749999999989E-3</v>
      </c>
    </row>
    <row r="131" spans="1:25" x14ac:dyDescent="0.2">
      <c r="A131" t="s">
        <v>107</v>
      </c>
      <c r="B131" t="str">
        <f t="shared" ref="B131:B137" si="42">RIGHT(A131,8)</f>
        <v>-0.15494</v>
      </c>
      <c r="C131" s="125">
        <v>-0.15493999999999999</v>
      </c>
      <c r="D131" t="str">
        <f t="shared" ref="D131:D137" si="43">RIGHT(A131,19)</f>
        <v>-0.15465   -0.15494</v>
      </c>
      <c r="E131" t="str">
        <f t="shared" ref="E131:E137" si="44">LEFT(D131,8)</f>
        <v>-0.15465</v>
      </c>
      <c r="F131" s="125">
        <v>-0.15465000000000001</v>
      </c>
      <c r="G131" s="80">
        <f t="shared" ref="G131:G137" si="45">ABS(F131-C131)</f>
        <v>2.8999999999998471E-4</v>
      </c>
      <c r="H131" s="68">
        <f t="shared" ref="H131:H137" si="46">ABS(G131)/ABS(F131)</f>
        <v>1.8752020691883912E-3</v>
      </c>
      <c r="I131">
        <f t="shared" ref="I131:I137" si="47">H131*100</f>
        <v>0.18752020691883911</v>
      </c>
      <c r="J131" t="str">
        <f t="shared" si="41"/>
        <v>0130 0000 0008 01 10</v>
      </c>
      <c r="K131" t="str">
        <f t="shared" si="37"/>
        <v>0000 0008 01 10</v>
      </c>
      <c r="L131" t="str">
        <f t="shared" si="38"/>
        <v>0000</v>
      </c>
      <c r="M131" s="128">
        <f t="shared" si="39"/>
        <v>0</v>
      </c>
      <c r="N131" t="str">
        <f t="shared" ref="N131:N137" si="48">RIGHT(K131,10)</f>
        <v>0008 01 10</v>
      </c>
      <c r="O131" t="str">
        <f t="shared" ref="O131:O137" si="49">LEFT(N131,4)</f>
        <v>0008</v>
      </c>
      <c r="P131" s="125">
        <f t="shared" ref="P131:P137" si="50">O131+0</f>
        <v>8</v>
      </c>
      <c r="Q131" t="str">
        <f t="shared" ref="Q131:Q137" si="51">RIGHT(K131,2)</f>
        <v>10</v>
      </c>
      <c r="R131" s="125">
        <f t="shared" ref="R131:R137" si="52">Q131+0</f>
        <v>10</v>
      </c>
      <c r="S131" t="str">
        <f t="shared" ref="S131:S137" si="53">RIGHT(A131,44)</f>
        <v>0.010 1.000   0.000000   -0.15465   -0.15494</v>
      </c>
      <c r="T131" t="str">
        <f t="shared" ref="T131:T137" si="54">LEFT(S131,11)</f>
        <v>0.010 1.000</v>
      </c>
      <c r="U131" t="str">
        <f t="shared" ref="U131:U137" si="55">LEFT(T131,5)</f>
        <v>0.010</v>
      </c>
      <c r="V131" s="125">
        <v>0.01</v>
      </c>
      <c r="W131" t="str">
        <f t="shared" ref="W131:W137" si="56">RIGHT(T131,5)</f>
        <v>1.000</v>
      </c>
      <c r="X131" s="125">
        <v>1</v>
      </c>
      <c r="Y131" s="1">
        <f t="shared" ref="Y131:Y137" si="57">F131*1.0005</f>
        <v>-0.154727325</v>
      </c>
    </row>
    <row r="132" spans="1:25" x14ac:dyDescent="0.2">
      <c r="A132" t="s">
        <v>108</v>
      </c>
      <c r="B132" t="str">
        <f t="shared" si="42"/>
        <v>+0.22756</v>
      </c>
      <c r="C132" s="125">
        <v>0.22756000000000001</v>
      </c>
      <c r="D132" t="str">
        <f t="shared" si="43"/>
        <v>+0.22885   +0.22756</v>
      </c>
      <c r="E132" t="str">
        <f t="shared" si="44"/>
        <v>+0.22885</v>
      </c>
      <c r="F132" s="125">
        <v>0.22885</v>
      </c>
      <c r="G132" s="80">
        <f t="shared" si="45"/>
        <v>1.2899999999999856E-3</v>
      </c>
      <c r="H132" s="68">
        <f t="shared" si="46"/>
        <v>5.6368800524360307E-3</v>
      </c>
      <c r="I132">
        <f t="shared" si="47"/>
        <v>0.56368800524360307</v>
      </c>
      <c r="J132" t="str">
        <f t="shared" si="41"/>
        <v>0131 0000 0009 01 10</v>
      </c>
      <c r="K132" t="str">
        <f t="shared" ref="K132:K137" si="58">RIGHT(J132,15)</f>
        <v>0000 0009 01 10</v>
      </c>
      <c r="L132" t="str">
        <f t="shared" ref="L132:L137" si="59">LEFT(K132,4)</f>
        <v>0000</v>
      </c>
      <c r="M132" s="128">
        <f t="shared" ref="M132:M137" si="60">L132+0</f>
        <v>0</v>
      </c>
      <c r="N132" t="str">
        <f t="shared" si="48"/>
        <v>0009 01 10</v>
      </c>
      <c r="O132" t="str">
        <f t="shared" si="49"/>
        <v>0009</v>
      </c>
      <c r="P132" s="125">
        <f t="shared" si="50"/>
        <v>9</v>
      </c>
      <c r="Q132" t="str">
        <f t="shared" si="51"/>
        <v>10</v>
      </c>
      <c r="R132" s="125">
        <f t="shared" si="52"/>
        <v>10</v>
      </c>
      <c r="S132" t="str">
        <f t="shared" si="53"/>
        <v>0.010 1.000   0.000000   +0.22885   +0.22756</v>
      </c>
      <c r="T132" t="str">
        <f t="shared" si="54"/>
        <v>0.010 1.000</v>
      </c>
      <c r="U132" t="str">
        <f t="shared" si="55"/>
        <v>0.010</v>
      </c>
      <c r="V132" s="125">
        <v>0.01</v>
      </c>
      <c r="W132" t="str">
        <f t="shared" si="56"/>
        <v>1.000</v>
      </c>
      <c r="X132" s="125">
        <v>1</v>
      </c>
      <c r="Y132" s="1">
        <f t="shared" si="57"/>
        <v>0.22896442499999997</v>
      </c>
    </row>
    <row r="133" spans="1:25" x14ac:dyDescent="0.2">
      <c r="A133" t="s">
        <v>109</v>
      </c>
      <c r="B133" t="str">
        <f t="shared" si="42"/>
        <v>+0.07680</v>
      </c>
      <c r="C133" s="125">
        <v>7.6799999999999993E-2</v>
      </c>
      <c r="D133" t="str">
        <f t="shared" si="43"/>
        <v>+0.07647   +0.07680</v>
      </c>
      <c r="E133" t="str">
        <f t="shared" si="44"/>
        <v>+0.07647</v>
      </c>
      <c r="F133" s="125">
        <v>7.6469999999999996E-2</v>
      </c>
      <c r="G133" s="80">
        <f t="shared" si="45"/>
        <v>3.2999999999999696E-4</v>
      </c>
      <c r="H133" s="68">
        <f t="shared" si="46"/>
        <v>4.3154178109061983E-3</v>
      </c>
      <c r="I133">
        <f t="shared" si="47"/>
        <v>0.4315417810906198</v>
      </c>
      <c r="J133" t="str">
        <f t="shared" si="41"/>
        <v>0132 0000 0010 01 10</v>
      </c>
      <c r="K133" t="str">
        <f t="shared" si="58"/>
        <v>0000 0010 01 10</v>
      </c>
      <c r="L133" t="str">
        <f t="shared" si="59"/>
        <v>0000</v>
      </c>
      <c r="M133" s="128">
        <f t="shared" si="60"/>
        <v>0</v>
      </c>
      <c r="N133" t="str">
        <f t="shared" si="48"/>
        <v>0010 01 10</v>
      </c>
      <c r="O133" t="str">
        <f t="shared" si="49"/>
        <v>0010</v>
      </c>
      <c r="P133" s="125">
        <f t="shared" si="50"/>
        <v>10</v>
      </c>
      <c r="Q133" t="str">
        <f t="shared" si="51"/>
        <v>10</v>
      </c>
      <c r="R133" s="125">
        <f t="shared" si="52"/>
        <v>10</v>
      </c>
      <c r="S133" t="str">
        <f t="shared" si="53"/>
        <v>0.010 1.000   0.000000   +0.07647   +0.07680</v>
      </c>
      <c r="T133" t="str">
        <f t="shared" si="54"/>
        <v>0.010 1.000</v>
      </c>
      <c r="U133" t="str">
        <f t="shared" si="55"/>
        <v>0.010</v>
      </c>
      <c r="V133" s="125">
        <v>0.01</v>
      </c>
      <c r="W133" t="str">
        <f t="shared" si="56"/>
        <v>1.000</v>
      </c>
      <c r="X133" s="125">
        <v>1</v>
      </c>
      <c r="Y133" s="1">
        <f t="shared" si="57"/>
        <v>7.6508234999999994E-2</v>
      </c>
    </row>
    <row r="134" spans="1:25" x14ac:dyDescent="0.2">
      <c r="A134" t="s">
        <v>110</v>
      </c>
      <c r="B134" t="str">
        <f t="shared" si="42"/>
        <v>+0.02415</v>
      </c>
      <c r="C134" s="125">
        <v>2.4150000000000001E-2</v>
      </c>
      <c r="D134" t="str">
        <f t="shared" si="43"/>
        <v>+0.02417   +0.02415</v>
      </c>
      <c r="E134" t="str">
        <f t="shared" si="44"/>
        <v>+0.02417</v>
      </c>
      <c r="F134" s="125">
        <v>2.4170000000000001E-2</v>
      </c>
      <c r="G134" s="80">
        <f t="shared" si="45"/>
        <v>1.9999999999999185E-5</v>
      </c>
      <c r="H134" s="68">
        <f t="shared" si="46"/>
        <v>8.2747207281750864E-4</v>
      </c>
      <c r="I134">
        <f t="shared" si="47"/>
        <v>8.2747207281750862E-2</v>
      </c>
      <c r="J134" t="str">
        <f t="shared" si="41"/>
        <v>0133 0000 0011 01 10</v>
      </c>
      <c r="K134" t="str">
        <f t="shared" si="58"/>
        <v>0000 0011 01 10</v>
      </c>
      <c r="L134" t="str">
        <f t="shared" si="59"/>
        <v>0000</v>
      </c>
      <c r="M134" s="128">
        <f t="shared" si="60"/>
        <v>0</v>
      </c>
      <c r="N134" t="str">
        <f t="shared" si="48"/>
        <v>0011 01 10</v>
      </c>
      <c r="O134" t="str">
        <f t="shared" si="49"/>
        <v>0011</v>
      </c>
      <c r="P134" s="125">
        <f t="shared" si="50"/>
        <v>11</v>
      </c>
      <c r="Q134" t="str">
        <f t="shared" si="51"/>
        <v>10</v>
      </c>
      <c r="R134" s="125">
        <f t="shared" si="52"/>
        <v>10</v>
      </c>
      <c r="S134" t="str">
        <f t="shared" si="53"/>
        <v>0.010 1.000   0.000000   +0.02417   +0.02415</v>
      </c>
      <c r="T134" t="str">
        <f t="shared" si="54"/>
        <v>0.010 1.000</v>
      </c>
      <c r="U134" t="str">
        <f t="shared" si="55"/>
        <v>0.010</v>
      </c>
      <c r="V134" s="125">
        <v>0.01</v>
      </c>
      <c r="W134" t="str">
        <f t="shared" si="56"/>
        <v>1.000</v>
      </c>
      <c r="X134" s="125">
        <v>1</v>
      </c>
      <c r="Y134" s="1">
        <f t="shared" si="57"/>
        <v>2.4182084999999999E-2</v>
      </c>
    </row>
    <row r="135" spans="1:25" x14ac:dyDescent="0.2">
      <c r="A135" t="s">
        <v>111</v>
      </c>
      <c r="B135" t="str">
        <f t="shared" si="42"/>
        <v>+0.02976</v>
      </c>
      <c r="C135" s="125">
        <v>2.9760000000000002E-2</v>
      </c>
      <c r="D135" t="str">
        <f t="shared" si="43"/>
        <v>+0.02970   +0.02976</v>
      </c>
      <c r="E135" t="str">
        <f t="shared" si="44"/>
        <v>+0.02970</v>
      </c>
      <c r="F135" s="125">
        <v>2.9700000000000001E-2</v>
      </c>
      <c r="G135" s="80">
        <f t="shared" si="45"/>
        <v>6.0000000000001025E-5</v>
      </c>
      <c r="H135" s="68">
        <f t="shared" si="46"/>
        <v>2.0202020202020545E-3</v>
      </c>
      <c r="I135">
        <f t="shared" si="47"/>
        <v>0.20202020202020546</v>
      </c>
      <c r="J135" t="str">
        <f t="shared" si="41"/>
        <v>0134 0000 0012 01 10</v>
      </c>
      <c r="K135" t="str">
        <f t="shared" si="58"/>
        <v>0000 0012 01 10</v>
      </c>
      <c r="L135" t="str">
        <f t="shared" si="59"/>
        <v>0000</v>
      </c>
      <c r="M135" s="128">
        <f t="shared" si="60"/>
        <v>0</v>
      </c>
      <c r="N135" t="str">
        <f t="shared" si="48"/>
        <v>0012 01 10</v>
      </c>
      <c r="O135" t="str">
        <f t="shared" si="49"/>
        <v>0012</v>
      </c>
      <c r="P135" s="125">
        <f t="shared" si="50"/>
        <v>12</v>
      </c>
      <c r="Q135" t="str">
        <f t="shared" si="51"/>
        <v>10</v>
      </c>
      <c r="R135" s="125">
        <f t="shared" si="52"/>
        <v>10</v>
      </c>
      <c r="S135" t="str">
        <f t="shared" si="53"/>
        <v>0.010 1.000   0.000000   +0.02970   +0.02976</v>
      </c>
      <c r="T135" t="str">
        <f t="shared" si="54"/>
        <v>0.010 1.000</v>
      </c>
      <c r="U135" t="str">
        <f t="shared" si="55"/>
        <v>0.010</v>
      </c>
      <c r="V135" s="125">
        <v>0.01</v>
      </c>
      <c r="W135" t="str">
        <f t="shared" si="56"/>
        <v>1.000</v>
      </c>
      <c r="X135" s="125">
        <v>1</v>
      </c>
      <c r="Y135" s="1">
        <f t="shared" si="57"/>
        <v>2.9714849999999998E-2</v>
      </c>
    </row>
    <row r="136" spans="1:25" x14ac:dyDescent="0.2">
      <c r="A136" t="s">
        <v>112</v>
      </c>
      <c r="B136" t="str">
        <f t="shared" si="42"/>
        <v>+0.09219</v>
      </c>
      <c r="C136" s="125">
        <v>9.2189999999999994E-2</v>
      </c>
      <c r="D136" t="str">
        <f t="shared" si="43"/>
        <v>+0.09200   +0.09219</v>
      </c>
      <c r="E136" t="str">
        <f t="shared" si="44"/>
        <v>+0.09200</v>
      </c>
      <c r="F136" s="125">
        <v>9.1999999999999998E-2</v>
      </c>
      <c r="G136" s="80">
        <f t="shared" si="45"/>
        <v>1.8999999999999573E-4</v>
      </c>
      <c r="H136" s="68">
        <f t="shared" si="46"/>
        <v>2.0652173913043013E-3</v>
      </c>
      <c r="I136">
        <f t="shared" si="47"/>
        <v>0.20652173913043012</v>
      </c>
      <c r="J136" t="str">
        <f t="shared" si="41"/>
        <v>0135 0000 0013 01 10</v>
      </c>
      <c r="K136" t="str">
        <f t="shared" si="58"/>
        <v>0000 0013 01 10</v>
      </c>
      <c r="L136" t="str">
        <f t="shared" si="59"/>
        <v>0000</v>
      </c>
      <c r="M136" s="128">
        <f t="shared" si="60"/>
        <v>0</v>
      </c>
      <c r="N136" t="str">
        <f t="shared" si="48"/>
        <v>0013 01 10</v>
      </c>
      <c r="O136" t="str">
        <f t="shared" si="49"/>
        <v>0013</v>
      </c>
      <c r="P136" s="125">
        <f t="shared" si="50"/>
        <v>13</v>
      </c>
      <c r="Q136" t="str">
        <f t="shared" si="51"/>
        <v>10</v>
      </c>
      <c r="R136" s="125">
        <f t="shared" si="52"/>
        <v>10</v>
      </c>
      <c r="S136" t="str">
        <f t="shared" si="53"/>
        <v>0.010 1.000   0.000000   +0.09200   +0.09219</v>
      </c>
      <c r="T136" t="str">
        <f t="shared" si="54"/>
        <v>0.010 1.000</v>
      </c>
      <c r="U136" t="str">
        <f t="shared" si="55"/>
        <v>0.010</v>
      </c>
      <c r="V136" s="125">
        <v>0.01</v>
      </c>
      <c r="W136" t="str">
        <f t="shared" si="56"/>
        <v>1.000</v>
      </c>
      <c r="X136" s="125">
        <v>1</v>
      </c>
      <c r="Y136" s="1">
        <f t="shared" si="57"/>
        <v>9.2045999999999989E-2</v>
      </c>
    </row>
    <row r="137" spans="1:25" x14ac:dyDescent="0.2">
      <c r="A137" t="s">
        <v>113</v>
      </c>
      <c r="B137" t="str">
        <f t="shared" si="42"/>
        <v>+0.08248</v>
      </c>
      <c r="C137" s="125">
        <v>8.2479999999999998E-2</v>
      </c>
      <c r="D137" t="str">
        <f t="shared" si="43"/>
        <v>+0.08277   +0.08248</v>
      </c>
      <c r="E137" t="str">
        <f t="shared" si="44"/>
        <v>+0.08277</v>
      </c>
      <c r="F137" s="125">
        <v>8.2769999999999996E-2</v>
      </c>
      <c r="G137" s="80">
        <f t="shared" si="45"/>
        <v>2.8999999999999859E-4</v>
      </c>
      <c r="H137" s="68">
        <f t="shared" si="46"/>
        <v>3.5036849099915261E-3</v>
      </c>
      <c r="I137">
        <f t="shared" si="47"/>
        <v>0.35036849099915263</v>
      </c>
      <c r="J137" t="str">
        <f t="shared" si="41"/>
        <v>0136 0000 0014 01 10</v>
      </c>
      <c r="K137" t="str">
        <f t="shared" si="58"/>
        <v>0000 0014 01 10</v>
      </c>
      <c r="L137" t="str">
        <f t="shared" si="59"/>
        <v>0000</v>
      </c>
      <c r="M137" s="128">
        <f t="shared" si="60"/>
        <v>0</v>
      </c>
      <c r="N137" t="str">
        <f t="shared" si="48"/>
        <v>0014 01 10</v>
      </c>
      <c r="O137" t="str">
        <f t="shared" si="49"/>
        <v>0014</v>
      </c>
      <c r="P137" s="125">
        <f t="shared" si="50"/>
        <v>14</v>
      </c>
      <c r="Q137" t="str">
        <f t="shared" si="51"/>
        <v>10</v>
      </c>
      <c r="R137" s="125">
        <f t="shared" si="52"/>
        <v>10</v>
      </c>
      <c r="S137" t="str">
        <f t="shared" si="53"/>
        <v>0.010 1.000   0.000000   +0.08277   +0.08248</v>
      </c>
      <c r="T137" t="str">
        <f t="shared" si="54"/>
        <v>0.010 1.000</v>
      </c>
      <c r="U137" t="str">
        <f t="shared" si="55"/>
        <v>0.010</v>
      </c>
      <c r="V137" s="125">
        <v>0.01</v>
      </c>
      <c r="W137" t="str">
        <f t="shared" si="56"/>
        <v>1.000</v>
      </c>
      <c r="X137" s="125">
        <v>1</v>
      </c>
      <c r="Y137" s="1">
        <f t="shared" si="57"/>
        <v>8.2811384999999987E-2</v>
      </c>
    </row>
    <row r="138" spans="1:25" x14ac:dyDescent="0.2">
      <c r="H138" s="124" t="s">
        <v>114</v>
      </c>
      <c r="I138" s="39">
        <f>AVERAGE(I2:I137)</f>
        <v>0.23494593677290143</v>
      </c>
      <c r="M138" s="128" t="s">
        <v>422</v>
      </c>
      <c r="P138" s="125" t="s">
        <v>422</v>
      </c>
      <c r="R138" s="125" t="s">
        <v>422</v>
      </c>
    </row>
    <row r="139" spans="1:25" x14ac:dyDescent="0.2">
      <c r="A139" t="s">
        <v>207</v>
      </c>
    </row>
    <row r="140" spans="1:25" x14ac:dyDescent="0.2">
      <c r="A140" t="s">
        <v>208</v>
      </c>
      <c r="B140" t="str">
        <f t="shared" ref="B140:B203" si="61">RIGHT(A140,8)</f>
        <v>+1.05559</v>
      </c>
      <c r="C140" s="125">
        <v>1.05559</v>
      </c>
      <c r="D140" t="str">
        <f t="shared" ref="D140:D203" si="62">RIGHT(A140,19)</f>
        <v>+1.06000   +1.05559</v>
      </c>
      <c r="E140" t="str">
        <f t="shared" ref="E140:E203" si="63">LEFT(D140,8)</f>
        <v>+1.06000</v>
      </c>
      <c r="F140" s="125">
        <v>1.06</v>
      </c>
      <c r="G140" s="80">
        <f t="shared" ref="G140:G203" si="64">ABS(F140-C140)</f>
        <v>4.410000000000025E-3</v>
      </c>
      <c r="H140" s="68">
        <f t="shared" ref="H140:H203" si="65">ABS(G140)/ABS(F140)</f>
        <v>4.1603773584905895E-3</v>
      </c>
      <c r="I140">
        <f t="shared" ref="I140:I203" si="66">H140*100</f>
        <v>0.41603773584905895</v>
      </c>
      <c r="J140">
        <f>C140-C2</f>
        <v>1.0556099999999999</v>
      </c>
      <c r="L140">
        <f>F140-F2</f>
        <v>1.06</v>
      </c>
    </row>
    <row r="141" spans="1:25" x14ac:dyDescent="0.2">
      <c r="A141" t="s">
        <v>209</v>
      </c>
      <c r="B141" t="str">
        <f t="shared" si="61"/>
        <v>+1.04304</v>
      </c>
      <c r="C141" s="125">
        <v>1.04304</v>
      </c>
      <c r="D141" t="str">
        <f t="shared" si="62"/>
        <v>+1.04500   +1.04304</v>
      </c>
      <c r="E141" t="str">
        <f t="shared" si="63"/>
        <v>+1.04500</v>
      </c>
      <c r="F141" s="125">
        <v>1.0449999999999999</v>
      </c>
      <c r="G141" s="80">
        <f t="shared" si="64"/>
        <v>1.9599999999999618E-3</v>
      </c>
      <c r="H141" s="68">
        <f t="shared" si="65"/>
        <v>1.8755980861243655E-3</v>
      </c>
      <c r="I141">
        <f t="shared" si="66"/>
        <v>0.18755980861243654</v>
      </c>
      <c r="J141">
        <f t="shared" ref="J141:J204" si="67">C141-C3</f>
        <v>1.1298599999999999</v>
      </c>
      <c r="L141">
        <f t="shared" ref="L141:L204" si="68">F141-F3</f>
        <v>1.13192</v>
      </c>
    </row>
    <row r="142" spans="1:25" x14ac:dyDescent="0.2">
      <c r="A142" t="s">
        <v>210</v>
      </c>
      <c r="B142" t="str">
        <f t="shared" si="61"/>
        <v>-0.00002</v>
      </c>
      <c r="C142" s="125">
        <v>-2.0000000000000002E-5</v>
      </c>
      <c r="D142" t="str">
        <f t="shared" si="62"/>
        <v>+0.00000   -0.00002</v>
      </c>
      <c r="E142" t="str">
        <f t="shared" si="63"/>
        <v>+0.00000</v>
      </c>
      <c r="F142" s="125">
        <v>0</v>
      </c>
      <c r="G142" s="80">
        <f t="shared" si="64"/>
        <v>2.0000000000000002E-5</v>
      </c>
      <c r="H142" s="68" t="e">
        <f t="shared" si="65"/>
        <v>#DIV/0!</v>
      </c>
      <c r="J142">
        <f t="shared" si="67"/>
        <v>0.2223</v>
      </c>
      <c r="L142">
        <f t="shared" si="68"/>
        <v>0.22217999999999999</v>
      </c>
    </row>
    <row r="143" spans="1:25" x14ac:dyDescent="0.2">
      <c r="A143" t="s">
        <v>211</v>
      </c>
      <c r="B143" t="str">
        <f t="shared" si="61"/>
        <v>-0.08694</v>
      </c>
      <c r="C143" s="125">
        <v>-8.6940000000000003E-2</v>
      </c>
      <c r="D143" t="str">
        <f t="shared" si="62"/>
        <v>-0.08692   -0.08694</v>
      </c>
      <c r="E143" t="str">
        <f t="shared" si="63"/>
        <v>-0.08692</v>
      </c>
      <c r="F143" s="125">
        <v>-8.6919999999999997E-2</v>
      </c>
      <c r="G143" s="80">
        <f t="shared" si="64"/>
        <v>2.0000000000006124E-5</v>
      </c>
      <c r="H143" s="68">
        <f t="shared" si="65"/>
        <v>2.3009664058911786E-4</v>
      </c>
      <c r="I143">
        <f t="shared" si="66"/>
        <v>2.3009664058911784E-2</v>
      </c>
      <c r="J143">
        <f t="shared" si="67"/>
        <v>9.2949999999999991E-2</v>
      </c>
      <c r="L143">
        <f t="shared" si="68"/>
        <v>9.3019999999999992E-2</v>
      </c>
    </row>
    <row r="144" spans="1:25" x14ac:dyDescent="0.2">
      <c r="A144" t="s">
        <v>212</v>
      </c>
      <c r="B144" t="str">
        <f t="shared" si="61"/>
        <v>+1.00401</v>
      </c>
      <c r="C144" s="125">
        <v>1.0040100000000001</v>
      </c>
      <c r="D144" t="str">
        <f t="shared" si="62"/>
        <v>+1.01000   +1.00401</v>
      </c>
      <c r="E144" t="str">
        <f t="shared" si="63"/>
        <v>+1.01000</v>
      </c>
      <c r="F144" s="125">
        <v>1.01</v>
      </c>
      <c r="G144" s="80">
        <f t="shared" si="64"/>
        <v>5.9899999999999398E-3</v>
      </c>
      <c r="H144" s="68">
        <f t="shared" si="65"/>
        <v>5.9306930693068709E-3</v>
      </c>
      <c r="I144">
        <f t="shared" si="66"/>
        <v>0.59306930693068705</v>
      </c>
      <c r="J144">
        <f t="shared" si="67"/>
        <v>1.1572900000000002</v>
      </c>
      <c r="L144">
        <f t="shared" si="68"/>
        <v>1.16307</v>
      </c>
    </row>
    <row r="145" spans="1:12" x14ac:dyDescent="0.2">
      <c r="A145" t="s">
        <v>213</v>
      </c>
      <c r="B145" t="str">
        <f t="shared" si="61"/>
        <v>+1.01263</v>
      </c>
      <c r="C145" s="125">
        <v>1.0126299999999999</v>
      </c>
      <c r="D145" t="str">
        <f t="shared" si="62"/>
        <v>+1.01800   +1.01263</v>
      </c>
      <c r="E145" t="str">
        <f t="shared" si="63"/>
        <v>+1.01800</v>
      </c>
      <c r="F145" s="125">
        <v>1.018</v>
      </c>
      <c r="G145" s="80">
        <f t="shared" si="64"/>
        <v>5.3700000000000969E-3</v>
      </c>
      <c r="H145" s="68">
        <f t="shared" si="65"/>
        <v>5.2750491159136515E-3</v>
      </c>
      <c r="I145">
        <f t="shared" si="66"/>
        <v>0.52750491159136514</v>
      </c>
      <c r="J145">
        <f t="shared" si="67"/>
        <v>1.26078</v>
      </c>
      <c r="L145">
        <f t="shared" si="68"/>
        <v>1.2661899999999999</v>
      </c>
    </row>
    <row r="146" spans="1:12" x14ac:dyDescent="0.2">
      <c r="A146" t="s">
        <v>214</v>
      </c>
      <c r="B146" t="str">
        <f t="shared" si="61"/>
        <v>+1.02751</v>
      </c>
      <c r="C146" s="125">
        <v>1.0275099999999999</v>
      </c>
      <c r="D146" t="str">
        <f t="shared" si="62"/>
        <v>+1.02000   +1.02751</v>
      </c>
      <c r="E146" t="str">
        <f t="shared" si="63"/>
        <v>+1.02000</v>
      </c>
      <c r="F146" s="125">
        <v>1.02</v>
      </c>
      <c r="G146" s="80">
        <f t="shared" si="64"/>
        <v>7.5099999999999056E-3</v>
      </c>
      <c r="H146" s="68">
        <f t="shared" si="65"/>
        <v>7.3627450980391232E-3</v>
      </c>
      <c r="I146">
        <f t="shared" si="66"/>
        <v>0.73627450980391229</v>
      </c>
      <c r="J146">
        <f t="shared" si="67"/>
        <v>1.2606499999999998</v>
      </c>
      <c r="L146">
        <f t="shared" si="68"/>
        <v>1.25318</v>
      </c>
    </row>
    <row r="147" spans="1:12" x14ac:dyDescent="0.2">
      <c r="A147" t="s">
        <v>215</v>
      </c>
      <c r="B147" t="str">
        <f t="shared" si="61"/>
        <v>+1.07030</v>
      </c>
      <c r="C147" s="125">
        <v>1.0703</v>
      </c>
      <c r="D147" t="str">
        <f t="shared" si="62"/>
        <v>+1.07000   +1.07030</v>
      </c>
      <c r="E147" t="str">
        <f t="shared" si="63"/>
        <v>+1.07000</v>
      </c>
      <c r="F147" s="125">
        <v>1.07</v>
      </c>
      <c r="G147" s="80">
        <f t="shared" si="64"/>
        <v>2.9999999999996696E-4</v>
      </c>
      <c r="H147" s="68">
        <f t="shared" si="65"/>
        <v>2.8037383177567004E-4</v>
      </c>
      <c r="I147">
        <f t="shared" si="66"/>
        <v>2.8037383177567002E-2</v>
      </c>
      <c r="J147">
        <f t="shared" si="67"/>
        <v>1.30338</v>
      </c>
      <c r="L147">
        <f t="shared" si="68"/>
        <v>1.30318</v>
      </c>
    </row>
    <row r="148" spans="1:12" x14ac:dyDescent="0.2">
      <c r="A148" t="s">
        <v>216</v>
      </c>
      <c r="B148" t="str">
        <f t="shared" si="61"/>
        <v>+1.05554</v>
      </c>
      <c r="C148" s="125">
        <v>1.0555399999999999</v>
      </c>
      <c r="D148" t="str">
        <f t="shared" si="62"/>
        <v>+1.06200   +1.05554</v>
      </c>
      <c r="E148" t="str">
        <f t="shared" si="63"/>
        <v>+1.06200</v>
      </c>
      <c r="F148" s="125">
        <v>1.0620000000000001</v>
      </c>
      <c r="G148" s="80">
        <f t="shared" si="64"/>
        <v>6.4600000000001323E-3</v>
      </c>
      <c r="H148" s="68">
        <f t="shared" si="65"/>
        <v>6.0828625235406142E-3</v>
      </c>
      <c r="I148">
        <f t="shared" si="66"/>
        <v>0.60828625235406142</v>
      </c>
      <c r="J148">
        <f t="shared" si="67"/>
        <v>1.3164099999999999</v>
      </c>
      <c r="L148">
        <f t="shared" si="68"/>
        <v>1.3227500000000001</v>
      </c>
    </row>
    <row r="149" spans="1:12" x14ac:dyDescent="0.2">
      <c r="A149" t="s">
        <v>217</v>
      </c>
      <c r="B149" t="str">
        <f t="shared" si="61"/>
        <v>+1.08978</v>
      </c>
      <c r="C149" s="125">
        <v>1.08978</v>
      </c>
      <c r="D149" t="str">
        <f t="shared" si="62"/>
        <v>+1.09000   +1.08978</v>
      </c>
      <c r="E149" t="str">
        <f t="shared" si="63"/>
        <v>+1.09000</v>
      </c>
      <c r="F149" s="125">
        <v>1.0900000000000001</v>
      </c>
      <c r="G149" s="80">
        <f t="shared" si="64"/>
        <v>2.20000000000109E-4</v>
      </c>
      <c r="H149" s="68">
        <f t="shared" si="65"/>
        <v>2.018348623854211E-4</v>
      </c>
      <c r="I149">
        <f t="shared" si="66"/>
        <v>2.018348623854211E-2</v>
      </c>
      <c r="J149">
        <f t="shared" si="67"/>
        <v>1.35331</v>
      </c>
      <c r="L149">
        <f t="shared" si="68"/>
        <v>1.3535400000000002</v>
      </c>
    </row>
    <row r="150" spans="1:12" x14ac:dyDescent="0.2">
      <c r="A150" t="s">
        <v>218</v>
      </c>
      <c r="B150" t="str">
        <f t="shared" si="61"/>
        <v>+1.05004</v>
      </c>
      <c r="C150" s="125">
        <v>1.0500400000000001</v>
      </c>
      <c r="D150" t="str">
        <f t="shared" si="62"/>
        <v>+1.05600   +1.05004</v>
      </c>
      <c r="E150" t="str">
        <f t="shared" si="63"/>
        <v>+1.05600</v>
      </c>
      <c r="F150" s="125">
        <v>1.056</v>
      </c>
      <c r="G150" s="80">
        <f t="shared" si="64"/>
        <v>5.9599999999999653E-3</v>
      </c>
      <c r="H150" s="68">
        <f t="shared" si="65"/>
        <v>5.6439393939393609E-3</v>
      </c>
      <c r="I150">
        <f t="shared" si="66"/>
        <v>0.56439393939393612</v>
      </c>
      <c r="J150">
        <f t="shared" si="67"/>
        <v>1.3083500000000001</v>
      </c>
      <c r="L150">
        <f t="shared" si="68"/>
        <v>1.31413</v>
      </c>
    </row>
    <row r="151" spans="1:12" x14ac:dyDescent="0.2">
      <c r="A151" t="s">
        <v>219</v>
      </c>
      <c r="B151" t="str">
        <f t="shared" si="61"/>
        <v>+1.04391</v>
      </c>
      <c r="C151" s="125">
        <v>1.0439099999999999</v>
      </c>
      <c r="D151" t="str">
        <f t="shared" si="62"/>
        <v>+1.05100   +1.04391</v>
      </c>
      <c r="E151" t="str">
        <f t="shared" si="63"/>
        <v>+1.05100</v>
      </c>
      <c r="F151" s="125">
        <v>1.0509999999999999</v>
      </c>
      <c r="G151" s="80">
        <f t="shared" si="64"/>
        <v>7.0900000000000407E-3</v>
      </c>
      <c r="H151" s="68">
        <f t="shared" si="65"/>
        <v>6.7459562321598868E-3</v>
      </c>
      <c r="I151">
        <f t="shared" si="66"/>
        <v>0.67459562321598865</v>
      </c>
      <c r="J151">
        <f t="shared" si="67"/>
        <v>1.3071299999999999</v>
      </c>
      <c r="L151">
        <f t="shared" si="68"/>
        <v>1.3142</v>
      </c>
    </row>
    <row r="152" spans="1:12" x14ac:dyDescent="0.2">
      <c r="A152" t="s">
        <v>220</v>
      </c>
      <c r="B152" t="str">
        <f t="shared" si="61"/>
        <v>+1.05562</v>
      </c>
      <c r="C152" s="125">
        <v>1.05562</v>
      </c>
      <c r="D152" t="str">
        <f t="shared" si="62"/>
        <v>+1.05700   +1.05562</v>
      </c>
      <c r="E152" t="str">
        <f t="shared" si="63"/>
        <v>+1.05700</v>
      </c>
      <c r="F152" s="125">
        <v>1.0569999999999999</v>
      </c>
      <c r="G152" s="80">
        <f t="shared" si="64"/>
        <v>1.3799999999999368E-3</v>
      </c>
      <c r="H152" s="68">
        <f t="shared" si="65"/>
        <v>1.3055818353831003E-3</v>
      </c>
      <c r="I152">
        <f t="shared" si="66"/>
        <v>0.13055818353831003</v>
      </c>
      <c r="J152">
        <f t="shared" si="67"/>
        <v>1.3203</v>
      </c>
      <c r="L152">
        <f t="shared" si="68"/>
        <v>1.32159</v>
      </c>
    </row>
    <row r="153" spans="1:12" x14ac:dyDescent="0.2">
      <c r="A153" t="s">
        <v>221</v>
      </c>
      <c r="B153" t="str">
        <f t="shared" si="61"/>
        <v>+1.06003</v>
      </c>
      <c r="C153" s="125">
        <v>1.06003</v>
      </c>
      <c r="D153" t="str">
        <f t="shared" si="62"/>
        <v>+1.05500   +1.06003</v>
      </c>
      <c r="E153" t="str">
        <f t="shared" si="63"/>
        <v>+1.05500</v>
      </c>
      <c r="F153" s="125">
        <v>1.0549999999999999</v>
      </c>
      <c r="G153" s="80">
        <f t="shared" si="64"/>
        <v>5.03000000000009E-3</v>
      </c>
      <c r="H153" s="68">
        <f t="shared" si="65"/>
        <v>4.7677725118484265E-3</v>
      </c>
      <c r="I153">
        <f t="shared" si="66"/>
        <v>0.47677725118484265</v>
      </c>
      <c r="J153">
        <f t="shared" si="67"/>
        <v>1.3398400000000001</v>
      </c>
      <c r="L153">
        <f t="shared" si="68"/>
        <v>1.3347799999999999</v>
      </c>
    </row>
    <row r="154" spans="1:12" x14ac:dyDescent="0.2">
      <c r="A154" t="s">
        <v>222</v>
      </c>
      <c r="B154" t="str">
        <f t="shared" si="61"/>
        <v>+1.05068</v>
      </c>
      <c r="C154" s="125">
        <v>1.0506800000000001</v>
      </c>
      <c r="D154" t="str">
        <f t="shared" si="62"/>
        <v>+1.05000   +1.05068</v>
      </c>
      <c r="E154" t="str">
        <f t="shared" si="63"/>
        <v>+1.05000</v>
      </c>
      <c r="F154" s="125">
        <v>1.05</v>
      </c>
      <c r="G154" s="80">
        <f t="shared" si="64"/>
        <v>6.8000000000001393E-4</v>
      </c>
      <c r="H154" s="68">
        <f t="shared" si="65"/>
        <v>6.4761904761906082E-4</v>
      </c>
      <c r="I154">
        <f t="shared" si="66"/>
        <v>6.4761904761906075E-2</v>
      </c>
      <c r="J154">
        <f t="shared" si="67"/>
        <v>-0.42611999999999983</v>
      </c>
      <c r="L154">
        <f t="shared" si="68"/>
        <v>-0.42928999999999995</v>
      </c>
    </row>
    <row r="155" spans="1:12" x14ac:dyDescent="0.2">
      <c r="A155" t="s">
        <v>223</v>
      </c>
      <c r="B155" t="str">
        <f t="shared" si="61"/>
        <v>+1.03940</v>
      </c>
      <c r="C155" s="125">
        <v>1.0394000000000001</v>
      </c>
      <c r="D155" t="str">
        <f t="shared" si="62"/>
        <v>+1.03600   +1.03940</v>
      </c>
      <c r="E155" t="str">
        <f t="shared" si="63"/>
        <v>+1.03600</v>
      </c>
      <c r="F155" s="125">
        <v>1.036</v>
      </c>
      <c r="G155" s="80">
        <f t="shared" si="64"/>
        <v>3.4000000000000696E-3</v>
      </c>
      <c r="H155" s="68">
        <f t="shared" si="65"/>
        <v>3.2818532818533488E-3</v>
      </c>
      <c r="I155">
        <f t="shared" si="66"/>
        <v>0.32818532818533486</v>
      </c>
      <c r="J155">
        <f t="shared" si="67"/>
        <v>0.3305300000000001</v>
      </c>
      <c r="L155">
        <f t="shared" si="68"/>
        <v>0.32411000000000001</v>
      </c>
    </row>
    <row r="156" spans="1:12" x14ac:dyDescent="0.2">
      <c r="A156" t="s">
        <v>224</v>
      </c>
      <c r="B156" t="str">
        <f t="shared" si="61"/>
        <v>-0.22206</v>
      </c>
      <c r="C156" s="125">
        <v>-0.22206000000000001</v>
      </c>
      <c r="D156" t="str">
        <f t="shared" si="62"/>
        <v>-0.22218   -0.22206</v>
      </c>
      <c r="E156" t="str">
        <f t="shared" si="63"/>
        <v>-0.22218</v>
      </c>
      <c r="F156" s="125">
        <v>-0.22217999999999999</v>
      </c>
      <c r="G156" s="80">
        <f t="shared" si="64"/>
        <v>1.1999999999998123E-4</v>
      </c>
      <c r="H156" s="68">
        <f t="shared" si="65"/>
        <v>5.4010261949762007E-4</v>
      </c>
      <c r="I156">
        <f t="shared" si="66"/>
        <v>5.4010261949762009E-2</v>
      </c>
      <c r="J156">
        <f t="shared" si="67"/>
        <v>1.25627</v>
      </c>
      <c r="L156">
        <f t="shared" si="68"/>
        <v>1.25471</v>
      </c>
    </row>
    <row r="157" spans="1:12" x14ac:dyDescent="0.2">
      <c r="A157" t="s">
        <v>225</v>
      </c>
      <c r="B157" t="str">
        <f t="shared" si="61"/>
        <v>-0.17994</v>
      </c>
      <c r="C157" s="125">
        <v>-0.17993999999999999</v>
      </c>
      <c r="D157" t="str">
        <f t="shared" si="62"/>
        <v>-0.17994   -0.17994</v>
      </c>
      <c r="E157" t="str">
        <f t="shared" si="63"/>
        <v>-0.17994</v>
      </c>
      <c r="F157" s="125">
        <v>-0.17993999999999999</v>
      </c>
      <c r="G157" s="80">
        <f t="shared" si="64"/>
        <v>0</v>
      </c>
      <c r="H157" s="68">
        <f t="shared" si="65"/>
        <v>0</v>
      </c>
      <c r="J157">
        <f t="shared" si="67"/>
        <v>-0.87651999999999997</v>
      </c>
      <c r="L157">
        <f t="shared" si="68"/>
        <v>-0.87582000000000004</v>
      </c>
    </row>
    <row r="158" spans="1:12" x14ac:dyDescent="0.2">
      <c r="A158" t="s">
        <v>226</v>
      </c>
      <c r="B158" t="str">
        <f t="shared" si="61"/>
        <v>-0.15308</v>
      </c>
      <c r="C158" s="125">
        <v>-0.15307999999999999</v>
      </c>
      <c r="D158" t="str">
        <f t="shared" si="62"/>
        <v>-0.15307   -0.15308</v>
      </c>
      <c r="E158" t="str">
        <f t="shared" si="63"/>
        <v>-0.15307</v>
      </c>
      <c r="F158" s="125">
        <v>-0.15307000000000001</v>
      </c>
      <c r="G158" s="80">
        <f t="shared" si="64"/>
        <v>9.9999999999822453E-6</v>
      </c>
      <c r="H158" s="68">
        <f t="shared" si="65"/>
        <v>6.5329587770185168E-5</v>
      </c>
      <c r="I158">
        <f t="shared" si="66"/>
        <v>6.5329587770185165E-3</v>
      </c>
      <c r="J158">
        <f t="shared" si="67"/>
        <v>-0.68991999999999998</v>
      </c>
      <c r="L158">
        <f t="shared" si="68"/>
        <v>-0.68920000000000003</v>
      </c>
    </row>
    <row r="159" spans="1:12" x14ac:dyDescent="0.2">
      <c r="A159" t="s">
        <v>227</v>
      </c>
      <c r="B159" t="str">
        <f t="shared" si="61"/>
        <v>-0.24828</v>
      </c>
      <c r="C159" s="125">
        <v>-0.24828</v>
      </c>
      <c r="D159" t="str">
        <f t="shared" si="62"/>
        <v>-0.24819   -0.24828</v>
      </c>
      <c r="E159" t="str">
        <f t="shared" si="63"/>
        <v>-0.24819</v>
      </c>
      <c r="F159" s="125">
        <v>-0.24818999999999999</v>
      </c>
      <c r="G159" s="80">
        <f t="shared" si="64"/>
        <v>9.0000000000006741E-5</v>
      </c>
      <c r="H159" s="68">
        <f t="shared" si="65"/>
        <v>3.626254079536111E-4</v>
      </c>
      <c r="I159">
        <f t="shared" si="66"/>
        <v>3.6262540795361106E-2</v>
      </c>
      <c r="J159">
        <f t="shared" si="67"/>
        <v>-0.64132</v>
      </c>
      <c r="L159">
        <f t="shared" si="68"/>
        <v>-0.64244999999999997</v>
      </c>
    </row>
    <row r="160" spans="1:12" x14ac:dyDescent="0.2">
      <c r="A160" t="s">
        <v>228</v>
      </c>
      <c r="B160" t="str">
        <f t="shared" si="61"/>
        <v>-0.23314</v>
      </c>
      <c r="C160" s="125">
        <v>-0.23313999999999999</v>
      </c>
      <c r="D160" t="str">
        <f t="shared" si="62"/>
        <v>-0.23318   -0.23314</v>
      </c>
      <c r="E160" t="str">
        <f t="shared" si="63"/>
        <v>-0.23318</v>
      </c>
      <c r="F160" s="125">
        <v>-0.23318</v>
      </c>
      <c r="G160" s="80">
        <f t="shared" si="64"/>
        <v>4.0000000000012248E-5</v>
      </c>
      <c r="H160" s="68">
        <f t="shared" si="65"/>
        <v>1.7154129856768269E-4</v>
      </c>
      <c r="I160">
        <f t="shared" si="66"/>
        <v>1.7154129856768268E-2</v>
      </c>
      <c r="J160">
        <f t="shared" si="67"/>
        <v>0.45716999999999997</v>
      </c>
      <c r="L160">
        <f t="shared" si="68"/>
        <v>0.45583999999999997</v>
      </c>
    </row>
    <row r="161" spans="1:12" x14ac:dyDescent="0.2">
      <c r="A161" t="s">
        <v>229</v>
      </c>
      <c r="B161" t="str">
        <f t="shared" si="61"/>
        <v>-0.23333</v>
      </c>
      <c r="C161" s="125">
        <v>-0.23333000000000001</v>
      </c>
      <c r="D161" t="str">
        <f t="shared" si="62"/>
        <v>-0.23318   -0.23333</v>
      </c>
      <c r="E161" t="str">
        <f t="shared" si="63"/>
        <v>-0.23318</v>
      </c>
      <c r="F161" s="125">
        <v>-0.23318</v>
      </c>
      <c r="G161" s="80">
        <f t="shared" si="64"/>
        <v>1.5000000000001124E-4</v>
      </c>
      <c r="H161" s="68">
        <f t="shared" si="65"/>
        <v>6.4327986962866126E-4</v>
      </c>
      <c r="I161">
        <f t="shared" si="66"/>
        <v>6.4327986962866124E-2</v>
      </c>
      <c r="J161">
        <f t="shared" si="67"/>
        <v>6.8999999999999617E-4</v>
      </c>
      <c r="L161">
        <f t="shared" si="68"/>
        <v>2.5499999999999967E-3</v>
      </c>
    </row>
    <row r="162" spans="1:12" x14ac:dyDescent="0.2">
      <c r="A162" t="s">
        <v>230</v>
      </c>
      <c r="B162" t="str">
        <f t="shared" si="61"/>
        <v>-0.26067</v>
      </c>
      <c r="C162" s="125">
        <v>-0.26067000000000001</v>
      </c>
      <c r="D162" t="str">
        <f t="shared" si="62"/>
        <v>-0.26075   -0.26067</v>
      </c>
      <c r="E162" t="str">
        <f t="shared" si="63"/>
        <v>-0.26075</v>
      </c>
      <c r="F162" s="125">
        <v>-0.26074999999999998</v>
      </c>
      <c r="G162" s="80">
        <f t="shared" si="64"/>
        <v>7.9999999999968985E-5</v>
      </c>
      <c r="H162" s="68">
        <f t="shared" si="65"/>
        <v>3.0680728667293954E-4</v>
      </c>
      <c r="I162">
        <f t="shared" si="66"/>
        <v>3.0680728667293954E-2</v>
      </c>
      <c r="J162">
        <f t="shared" si="67"/>
        <v>0.26950000000000002</v>
      </c>
      <c r="L162">
        <f t="shared" si="68"/>
        <v>0.27074000000000004</v>
      </c>
    </row>
    <row r="163" spans="1:12" x14ac:dyDescent="0.2">
      <c r="A163" t="s">
        <v>231</v>
      </c>
      <c r="B163" t="str">
        <f t="shared" si="61"/>
        <v>-0.26336</v>
      </c>
      <c r="C163" s="125">
        <v>-0.26335999999999998</v>
      </c>
      <c r="D163" t="str">
        <f t="shared" si="62"/>
        <v>-0.26354   -0.26336</v>
      </c>
      <c r="E163" t="str">
        <f t="shared" si="63"/>
        <v>-0.26354</v>
      </c>
      <c r="F163" s="125">
        <v>-0.26354</v>
      </c>
      <c r="G163" s="80">
        <f t="shared" si="64"/>
        <v>1.8000000000001348E-4</v>
      </c>
      <c r="H163" s="68">
        <f t="shared" si="65"/>
        <v>6.8300827198912299E-4</v>
      </c>
      <c r="I163">
        <f t="shared" si="66"/>
        <v>6.8300827198912298E-2</v>
      </c>
      <c r="J163">
        <f t="shared" si="67"/>
        <v>-0.50146000000000002</v>
      </c>
      <c r="L163">
        <f t="shared" si="68"/>
        <v>-0.50185999999999997</v>
      </c>
    </row>
    <row r="164" spans="1:12" x14ac:dyDescent="0.2">
      <c r="A164" t="s">
        <v>232</v>
      </c>
      <c r="B164" t="str">
        <f t="shared" si="61"/>
        <v>-0.25821</v>
      </c>
      <c r="C164" s="125">
        <v>-0.25821</v>
      </c>
      <c r="D164" t="str">
        <f t="shared" si="62"/>
        <v>-0.25813   -0.25821</v>
      </c>
      <c r="E164" t="str">
        <f t="shared" si="63"/>
        <v>-0.25813</v>
      </c>
      <c r="F164" s="125">
        <v>-0.25813000000000003</v>
      </c>
      <c r="G164" s="80">
        <f t="shared" si="64"/>
        <v>7.9999999999968985E-5</v>
      </c>
      <c r="H164" s="68">
        <f t="shared" si="65"/>
        <v>3.0992135745542545E-4</v>
      </c>
      <c r="I164">
        <f t="shared" si="66"/>
        <v>3.0992135745542545E-2</v>
      </c>
      <c r="J164">
        <f t="shared" si="67"/>
        <v>0.35874</v>
      </c>
      <c r="L164">
        <f t="shared" si="68"/>
        <v>0.36208000000000001</v>
      </c>
    </row>
    <row r="165" spans="1:12" x14ac:dyDescent="0.2">
      <c r="A165" t="s">
        <v>233</v>
      </c>
      <c r="B165" t="str">
        <f t="shared" si="61"/>
        <v>-0.26310</v>
      </c>
      <c r="C165" s="125">
        <v>-0.2631</v>
      </c>
      <c r="D165" t="str">
        <f t="shared" si="62"/>
        <v>-0.26320   -0.26310</v>
      </c>
      <c r="E165" t="str">
        <f t="shared" si="63"/>
        <v>-0.26320</v>
      </c>
      <c r="F165" s="125">
        <v>-0.26319999999999999</v>
      </c>
      <c r="G165" s="80">
        <f t="shared" si="64"/>
        <v>9.9999999999988987E-5</v>
      </c>
      <c r="H165" s="68">
        <f t="shared" si="65"/>
        <v>3.7993920972640192E-4</v>
      </c>
      <c r="I165">
        <f t="shared" si="66"/>
        <v>3.7993920972640191E-2</v>
      </c>
      <c r="J165">
        <f t="shared" si="67"/>
        <v>-0.55160999999999993</v>
      </c>
      <c r="L165">
        <f t="shared" si="68"/>
        <v>-0.55218</v>
      </c>
    </row>
    <row r="166" spans="1:12" x14ac:dyDescent="0.2">
      <c r="A166" t="s">
        <v>234</v>
      </c>
      <c r="B166" t="str">
        <f t="shared" si="61"/>
        <v>-0.26445</v>
      </c>
      <c r="C166" s="125">
        <v>-0.26445000000000002</v>
      </c>
      <c r="D166" t="str">
        <f t="shared" si="62"/>
        <v>-0.26459   -0.26445</v>
      </c>
      <c r="E166" t="str">
        <f t="shared" si="63"/>
        <v>-0.26459</v>
      </c>
      <c r="F166" s="125">
        <v>-0.26458999999999999</v>
      </c>
      <c r="G166" s="80">
        <f t="shared" si="64"/>
        <v>1.3999999999997348E-4</v>
      </c>
      <c r="H166" s="68">
        <f t="shared" si="65"/>
        <v>5.2912052609688004E-4</v>
      </c>
      <c r="I166">
        <f t="shared" si="66"/>
        <v>5.2912052609688003E-2</v>
      </c>
      <c r="J166">
        <f t="shared" si="67"/>
        <v>-0.42088999999999999</v>
      </c>
      <c r="L166">
        <f t="shared" si="68"/>
        <v>-0.42086000000000001</v>
      </c>
    </row>
    <row r="167" spans="1:12" x14ac:dyDescent="0.2">
      <c r="A167" t="s">
        <v>235</v>
      </c>
      <c r="B167" t="str">
        <f t="shared" si="61"/>
        <v>-0.27996</v>
      </c>
      <c r="C167" s="125">
        <v>-0.27995999999999999</v>
      </c>
      <c r="D167" t="str">
        <f t="shared" si="62"/>
        <v>-0.27978   -0.27996</v>
      </c>
      <c r="E167" t="str">
        <f t="shared" si="63"/>
        <v>-0.27978</v>
      </c>
      <c r="F167" s="125">
        <v>-0.27977999999999997</v>
      </c>
      <c r="G167" s="80">
        <f t="shared" si="64"/>
        <v>1.8000000000001348E-4</v>
      </c>
      <c r="H167" s="68">
        <f t="shared" si="65"/>
        <v>6.4336264207596507E-4</v>
      </c>
      <c r="I167">
        <f t="shared" si="66"/>
        <v>6.43362642075965E-2</v>
      </c>
      <c r="J167">
        <f t="shared" si="67"/>
        <v>0.42676999999999998</v>
      </c>
      <c r="L167">
        <f t="shared" si="68"/>
        <v>0.42828000000000005</v>
      </c>
    </row>
    <row r="168" spans="1:12" x14ac:dyDescent="0.2">
      <c r="A168" t="s">
        <v>236</v>
      </c>
      <c r="B168" t="str">
        <f t="shared" si="61"/>
        <v>-1.46993</v>
      </c>
      <c r="C168" s="125">
        <v>-1.46993</v>
      </c>
      <c r="D168" t="str">
        <f t="shared" si="62"/>
        <v>-1.47689   -1.46993</v>
      </c>
      <c r="E168" t="str">
        <f t="shared" si="63"/>
        <v>-1.47689</v>
      </c>
      <c r="F168" s="125">
        <v>-1.47689</v>
      </c>
      <c r="G168" s="80">
        <f t="shared" si="64"/>
        <v>6.9600000000000772E-3</v>
      </c>
      <c r="H168" s="68">
        <f t="shared" si="65"/>
        <v>4.7126055427283526E-3</v>
      </c>
      <c r="I168">
        <f t="shared" si="66"/>
        <v>0.47126055427283525</v>
      </c>
      <c r="J168">
        <f t="shared" si="67"/>
        <v>-1.0800799999999999</v>
      </c>
      <c r="L168">
        <f t="shared" si="68"/>
        <v>-1.0868899999999999</v>
      </c>
    </row>
    <row r="169" spans="1:12" x14ac:dyDescent="0.2">
      <c r="A169" t="s">
        <v>237</v>
      </c>
      <c r="B169" t="str">
        <f t="shared" si="61"/>
        <v>+0.69402</v>
      </c>
      <c r="C169" s="125">
        <v>0.69401999999999997</v>
      </c>
      <c r="D169" t="str">
        <f t="shared" si="62"/>
        <v>+0.69588   +0.69402</v>
      </c>
      <c r="E169" t="str">
        <f t="shared" si="63"/>
        <v>+0.69588</v>
      </c>
      <c r="F169" s="125">
        <v>0.69588000000000005</v>
      </c>
      <c r="G169" s="80">
        <f t="shared" si="64"/>
        <v>1.8600000000000838E-3</v>
      </c>
      <c r="H169" s="68">
        <f t="shared" si="65"/>
        <v>2.67287463355763E-3</v>
      </c>
      <c r="I169">
        <f t="shared" si="66"/>
        <v>0.26728746335576298</v>
      </c>
      <c r="J169">
        <f t="shared" si="67"/>
        <v>7.567999999999997E-2</v>
      </c>
      <c r="L169">
        <f t="shared" si="68"/>
        <v>7.5670000000000015E-2</v>
      </c>
    </row>
    <row r="170" spans="1:12" x14ac:dyDescent="0.2">
      <c r="A170" t="s">
        <v>238</v>
      </c>
      <c r="B170" t="str">
        <f t="shared" si="61"/>
        <v>+0.53707</v>
      </c>
      <c r="C170" s="125">
        <v>0.53707000000000005</v>
      </c>
      <c r="D170" t="str">
        <f t="shared" si="62"/>
        <v>+0.53613   +0.53707</v>
      </c>
      <c r="E170" t="str">
        <f t="shared" si="63"/>
        <v>+0.53613</v>
      </c>
      <c r="F170" s="125">
        <v>0.53613</v>
      </c>
      <c r="G170" s="80">
        <f t="shared" si="64"/>
        <v>9.4000000000005191E-4</v>
      </c>
      <c r="H170" s="68">
        <f t="shared" si="65"/>
        <v>1.7533061011322849E-3</v>
      </c>
      <c r="I170">
        <f t="shared" si="66"/>
        <v>0.17533061011322848</v>
      </c>
      <c r="J170">
        <f t="shared" si="67"/>
        <v>0.12909000000000004</v>
      </c>
      <c r="L170">
        <f t="shared" si="68"/>
        <v>0.12752000000000002</v>
      </c>
    </row>
    <row r="171" spans="1:12" x14ac:dyDescent="0.2">
      <c r="A171" t="s">
        <v>239</v>
      </c>
      <c r="B171" t="str">
        <f t="shared" si="61"/>
        <v>+0.39455</v>
      </c>
      <c r="C171" s="125">
        <v>0.39455000000000001</v>
      </c>
      <c r="D171" t="str">
        <f t="shared" si="62"/>
        <v>+0.39426   +0.39455</v>
      </c>
      <c r="E171" t="str">
        <f t="shared" si="63"/>
        <v>+0.39426</v>
      </c>
      <c r="F171" s="125">
        <v>0.39426</v>
      </c>
      <c r="G171" s="80">
        <f t="shared" si="64"/>
        <v>2.9000000000001247E-4</v>
      </c>
      <c r="H171" s="68">
        <f t="shared" si="65"/>
        <v>7.3555521736928039E-4</v>
      </c>
      <c r="I171">
        <f t="shared" si="66"/>
        <v>7.3555521736928045E-2</v>
      </c>
      <c r="J171">
        <f t="shared" si="67"/>
        <v>0.77549000000000001</v>
      </c>
      <c r="L171">
        <f t="shared" si="68"/>
        <v>0.77509000000000006</v>
      </c>
    </row>
    <row r="172" spans="1:12" x14ac:dyDescent="0.2">
      <c r="A172" t="s">
        <v>240</v>
      </c>
      <c r="B172" t="str">
        <f t="shared" si="61"/>
        <v>-0.13727</v>
      </c>
      <c r="C172" s="125">
        <v>-0.13727</v>
      </c>
      <c r="D172" t="str">
        <f t="shared" si="62"/>
        <v>-0.13685   -0.13727</v>
      </c>
      <c r="E172" t="str">
        <f t="shared" si="63"/>
        <v>-0.13685</v>
      </c>
      <c r="F172" s="125">
        <v>-0.13685</v>
      </c>
      <c r="G172" s="80">
        <f t="shared" si="64"/>
        <v>4.200000000000037E-4</v>
      </c>
      <c r="H172" s="68">
        <f t="shared" si="65"/>
        <v>3.0690537084399248E-3</v>
      </c>
      <c r="I172">
        <f t="shared" si="66"/>
        <v>0.3069053708439925</v>
      </c>
      <c r="J172">
        <f t="shared" si="67"/>
        <v>-0.19536999999999999</v>
      </c>
      <c r="L172">
        <f t="shared" si="68"/>
        <v>-0.19524</v>
      </c>
    </row>
    <row r="173" spans="1:12" x14ac:dyDescent="0.2">
      <c r="A173" t="s">
        <v>241</v>
      </c>
      <c r="B173" t="str">
        <f t="shared" si="61"/>
        <v>-0.09419</v>
      </c>
      <c r="C173" s="125">
        <v>-9.4189999999999996E-2</v>
      </c>
      <c r="D173" t="str">
        <f t="shared" si="62"/>
        <v>-0.09477   -0.09419</v>
      </c>
      <c r="E173" t="str">
        <f t="shared" si="63"/>
        <v>-0.09477</v>
      </c>
      <c r="F173" s="125">
        <v>-9.4769999999999993E-2</v>
      </c>
      <c r="G173" s="80">
        <f t="shared" si="64"/>
        <v>5.7999999999999718E-4</v>
      </c>
      <c r="H173" s="68">
        <f t="shared" si="65"/>
        <v>6.1200801941542387E-3</v>
      </c>
      <c r="I173">
        <f t="shared" si="66"/>
        <v>0.61200801941542382</v>
      </c>
      <c r="J173">
        <f t="shared" si="67"/>
        <v>-0.15948999999999999</v>
      </c>
      <c r="L173">
        <f t="shared" si="68"/>
        <v>-0.16002</v>
      </c>
    </row>
    <row r="174" spans="1:12" x14ac:dyDescent="0.2">
      <c r="A174" t="s">
        <v>242</v>
      </c>
      <c r="B174" t="str">
        <f t="shared" si="61"/>
        <v>-0.02990</v>
      </c>
      <c r="C174" s="125">
        <v>-2.9899999999999999E-2</v>
      </c>
      <c r="D174" t="str">
        <f t="shared" si="62"/>
        <v>-0.03010   -0.02990</v>
      </c>
      <c r="E174" t="str">
        <f t="shared" si="63"/>
        <v>-0.03010</v>
      </c>
      <c r="F174" s="125">
        <v>-3.0099999999999998E-2</v>
      </c>
      <c r="G174" s="80">
        <f t="shared" si="64"/>
        <v>1.9999999999999879E-4</v>
      </c>
      <c r="H174" s="68">
        <f t="shared" si="65"/>
        <v>6.6445182724252094E-3</v>
      </c>
      <c r="I174">
        <f t="shared" si="66"/>
        <v>0.66445182724252094</v>
      </c>
      <c r="J174">
        <f t="shared" si="67"/>
        <v>-0.17483000000000001</v>
      </c>
      <c r="L174">
        <f t="shared" si="68"/>
        <v>-0.17542999999999997</v>
      </c>
    </row>
    <row r="175" spans="1:12" x14ac:dyDescent="0.2">
      <c r="A175" t="s">
        <v>243</v>
      </c>
      <c r="B175" t="str">
        <f t="shared" si="61"/>
        <v>-0.04340</v>
      </c>
      <c r="C175" s="125">
        <v>-4.3400000000000001E-2</v>
      </c>
      <c r="D175" t="str">
        <f t="shared" si="62"/>
        <v>-0.04305   -0.04340</v>
      </c>
      <c r="E175" t="str">
        <f t="shared" si="63"/>
        <v>-0.04305</v>
      </c>
      <c r="F175" s="125">
        <v>-4.3049999999999998E-2</v>
      </c>
      <c r="G175" s="80">
        <f t="shared" si="64"/>
        <v>3.5000000000000309E-4</v>
      </c>
      <c r="H175" s="68">
        <f t="shared" si="65"/>
        <v>8.1300813008130801E-3</v>
      </c>
      <c r="I175">
        <f t="shared" si="66"/>
        <v>0.81300813008130801</v>
      </c>
      <c r="J175">
        <f t="shared" si="67"/>
        <v>0.23831000000000002</v>
      </c>
      <c r="L175">
        <f t="shared" si="68"/>
        <v>0.23956999999999998</v>
      </c>
    </row>
    <row r="176" spans="1:12" x14ac:dyDescent="0.2">
      <c r="A176" t="s">
        <v>244</v>
      </c>
      <c r="B176" t="str">
        <f t="shared" si="61"/>
        <v>+0.14821</v>
      </c>
      <c r="C176" s="125">
        <v>0.14821000000000001</v>
      </c>
      <c r="D176" t="str">
        <f t="shared" si="62"/>
        <v>+0.14938   +0.14821</v>
      </c>
      <c r="E176" t="str">
        <f t="shared" si="63"/>
        <v>+0.14938</v>
      </c>
      <c r="F176" s="125">
        <v>0.14938000000000001</v>
      </c>
      <c r="G176" s="80">
        <f t="shared" si="64"/>
        <v>1.1700000000000044E-3</v>
      </c>
      <c r="H176" s="68">
        <f t="shared" si="65"/>
        <v>7.8323738117552829E-3</v>
      </c>
      <c r="I176">
        <f t="shared" si="66"/>
        <v>0.78323738117552832</v>
      </c>
      <c r="J176">
        <f t="shared" si="67"/>
        <v>0.11152000000000001</v>
      </c>
      <c r="L176">
        <f t="shared" si="68"/>
        <v>0.11265000000000001</v>
      </c>
    </row>
    <row r="177" spans="1:12" x14ac:dyDescent="0.2">
      <c r="A177" t="s">
        <v>245</v>
      </c>
      <c r="B177" t="str">
        <f t="shared" si="61"/>
        <v>-0.30584</v>
      </c>
      <c r="C177" s="125">
        <v>-0.30584</v>
      </c>
      <c r="D177" t="str">
        <f t="shared" si="62"/>
        <v>-0.30477   -0.30584</v>
      </c>
      <c r="E177" t="str">
        <f t="shared" si="63"/>
        <v>-0.30477</v>
      </c>
      <c r="F177" s="125">
        <v>-0.30476999999999999</v>
      </c>
      <c r="G177" s="80">
        <f t="shared" si="64"/>
        <v>1.0700000000000154E-3</v>
      </c>
      <c r="H177" s="68">
        <f t="shared" si="65"/>
        <v>3.5108442431998409E-3</v>
      </c>
      <c r="I177">
        <f t="shared" si="66"/>
        <v>0.3510844243199841</v>
      </c>
      <c r="J177">
        <f t="shared" si="67"/>
        <v>-0.55025000000000002</v>
      </c>
      <c r="L177">
        <f t="shared" si="68"/>
        <v>-0.54883999999999999</v>
      </c>
    </row>
    <row r="178" spans="1:12" x14ac:dyDescent="0.2">
      <c r="A178" t="s">
        <v>246</v>
      </c>
      <c r="B178" t="str">
        <f t="shared" si="61"/>
        <v>+1.48322</v>
      </c>
      <c r="C178" s="125">
        <v>1.48322</v>
      </c>
      <c r="D178" t="str">
        <f t="shared" si="62"/>
        <v>+1.47929   +1.48322</v>
      </c>
      <c r="E178" t="str">
        <f t="shared" si="63"/>
        <v>+1.47929</v>
      </c>
      <c r="F178" s="125">
        <v>1.47929</v>
      </c>
      <c r="G178" s="80">
        <f t="shared" si="64"/>
        <v>3.9299999999999891E-3</v>
      </c>
      <c r="H178" s="68">
        <f t="shared" si="65"/>
        <v>2.6566798937327969E-3</v>
      </c>
      <c r="I178">
        <f t="shared" si="66"/>
        <v>0.26566798937327968</v>
      </c>
      <c r="J178">
        <f t="shared" si="67"/>
        <v>1.51999</v>
      </c>
      <c r="L178">
        <f t="shared" si="68"/>
        <v>1.5160199999999999</v>
      </c>
    </row>
    <row r="179" spans="1:12" x14ac:dyDescent="0.2">
      <c r="A179" t="s">
        <v>247</v>
      </c>
      <c r="B179" t="str">
        <f t="shared" si="61"/>
        <v>+0.71563</v>
      </c>
      <c r="C179" s="125">
        <v>0.71562999999999999</v>
      </c>
      <c r="D179" t="str">
        <f t="shared" si="62"/>
        <v>+0.71188   +0.71563</v>
      </c>
      <c r="E179" t="str">
        <f t="shared" si="63"/>
        <v>+0.71188</v>
      </c>
      <c r="F179" s="125">
        <v>0.71187999999999996</v>
      </c>
      <c r="G179" s="80">
        <f t="shared" si="64"/>
        <v>3.7500000000000311E-3</v>
      </c>
      <c r="H179" s="68">
        <f t="shared" si="65"/>
        <v>5.2677417542282851E-3</v>
      </c>
      <c r="I179">
        <f t="shared" si="66"/>
        <v>0.52677417542282856</v>
      </c>
      <c r="J179">
        <f t="shared" si="67"/>
        <v>0.86675000000000002</v>
      </c>
      <c r="L179">
        <f t="shared" si="68"/>
        <v>0.86331000000000002</v>
      </c>
    </row>
    <row r="180" spans="1:12" x14ac:dyDescent="0.2">
      <c r="A180" t="s">
        <v>248</v>
      </c>
      <c r="B180" t="str">
        <f t="shared" si="61"/>
        <v>-0.23424</v>
      </c>
      <c r="C180" s="125">
        <v>-0.23424</v>
      </c>
      <c r="D180" t="str">
        <f t="shared" si="62"/>
        <v>-0.23572   -0.23424</v>
      </c>
      <c r="E180" t="str">
        <f t="shared" si="63"/>
        <v>-0.23572</v>
      </c>
      <c r="F180" s="125">
        <v>-0.23572000000000001</v>
      </c>
      <c r="G180" s="80">
        <f t="shared" si="64"/>
        <v>1.4800000000000091E-3</v>
      </c>
      <c r="H180" s="68">
        <f t="shared" si="65"/>
        <v>6.2786356694383549E-3</v>
      </c>
      <c r="I180">
        <f t="shared" si="66"/>
        <v>0.62786356694383549</v>
      </c>
      <c r="J180">
        <f t="shared" si="67"/>
        <v>9.9199999999999844E-3</v>
      </c>
      <c r="L180">
        <f t="shared" si="68"/>
        <v>8.3499999999999963E-3</v>
      </c>
    </row>
    <row r="181" spans="1:12" x14ac:dyDescent="0.2">
      <c r="A181" t="s">
        <v>249</v>
      </c>
      <c r="B181" t="str">
        <f t="shared" si="61"/>
        <v>-0.62111</v>
      </c>
      <c r="C181" s="125">
        <v>-0.62111000000000005</v>
      </c>
      <c r="D181" t="str">
        <f t="shared" si="62"/>
        <v>-0.62022   -0.62111</v>
      </c>
      <c r="E181" t="str">
        <f t="shared" si="63"/>
        <v>-0.62022</v>
      </c>
      <c r="F181" s="125">
        <v>-0.62021999999999999</v>
      </c>
      <c r="G181" s="80">
        <f t="shared" si="64"/>
        <v>8.9000000000005741E-4</v>
      </c>
      <c r="H181" s="68">
        <f t="shared" si="65"/>
        <v>1.4349746864016921E-3</v>
      </c>
      <c r="I181">
        <f t="shared" si="66"/>
        <v>0.14349746864016921</v>
      </c>
      <c r="J181">
        <f t="shared" si="67"/>
        <v>-0.65904000000000007</v>
      </c>
      <c r="L181">
        <f t="shared" si="68"/>
        <v>-0.65805999999999998</v>
      </c>
    </row>
    <row r="182" spans="1:12" x14ac:dyDescent="0.2">
      <c r="A182" t="s">
        <v>250</v>
      </c>
      <c r="B182" t="str">
        <f t="shared" si="61"/>
        <v>+0.28651</v>
      </c>
      <c r="C182" s="125">
        <v>0.28650999999999999</v>
      </c>
      <c r="D182" t="str">
        <f t="shared" si="62"/>
        <v>+0.28898   +0.28651</v>
      </c>
      <c r="E182" t="str">
        <f t="shared" si="63"/>
        <v>+0.28898</v>
      </c>
      <c r="F182" s="125">
        <v>0.28898000000000001</v>
      </c>
      <c r="G182" s="80">
        <f t="shared" si="64"/>
        <v>2.4700000000000277E-3</v>
      </c>
      <c r="H182" s="68">
        <f t="shared" si="65"/>
        <v>8.5473043117171698E-3</v>
      </c>
      <c r="I182">
        <f t="shared" si="66"/>
        <v>0.85473043117171699</v>
      </c>
      <c r="J182">
        <f t="shared" si="67"/>
        <v>0.20951999999999998</v>
      </c>
      <c r="L182">
        <f t="shared" si="68"/>
        <v>0.21206000000000003</v>
      </c>
    </row>
    <row r="183" spans="1:12" x14ac:dyDescent="0.2">
      <c r="A183" t="s">
        <v>251</v>
      </c>
      <c r="B183" t="str">
        <f t="shared" si="61"/>
        <v>+0.15521</v>
      </c>
      <c r="C183" s="125">
        <v>0.15520999999999999</v>
      </c>
      <c r="D183" t="str">
        <f t="shared" si="62"/>
        <v>+0.15625   +0.15521</v>
      </c>
      <c r="E183" t="str">
        <f t="shared" si="63"/>
        <v>+0.15625</v>
      </c>
      <c r="F183" s="125">
        <v>0.15625</v>
      </c>
      <c r="G183" s="80">
        <f t="shared" si="64"/>
        <v>1.0400000000000131E-3</v>
      </c>
      <c r="H183" s="68">
        <f t="shared" si="65"/>
        <v>6.6560000000000837E-3</v>
      </c>
      <c r="I183">
        <f t="shared" si="66"/>
        <v>0.66560000000000841</v>
      </c>
      <c r="J183">
        <f t="shared" si="67"/>
        <v>0.19298999999999999</v>
      </c>
      <c r="L183">
        <f t="shared" si="68"/>
        <v>0.19408999999999998</v>
      </c>
    </row>
    <row r="184" spans="1:12" x14ac:dyDescent="0.2">
      <c r="A184" t="s">
        <v>252</v>
      </c>
      <c r="B184" t="str">
        <f t="shared" si="61"/>
        <v>+0.40515</v>
      </c>
      <c r="C184" s="125">
        <v>0.40515000000000001</v>
      </c>
      <c r="D184" t="str">
        <f t="shared" si="62"/>
        <v>+0.40858   +0.40515</v>
      </c>
      <c r="E184" t="str">
        <f t="shared" si="63"/>
        <v>+0.40858</v>
      </c>
      <c r="F184" s="125">
        <v>0.40858</v>
      </c>
      <c r="G184" s="80">
        <f t="shared" si="64"/>
        <v>3.4299999999999886E-3</v>
      </c>
      <c r="H184" s="68">
        <f t="shared" si="65"/>
        <v>8.3949287777179225E-3</v>
      </c>
      <c r="I184">
        <f t="shared" si="66"/>
        <v>0.83949287777179227</v>
      </c>
      <c r="J184">
        <f t="shared" si="67"/>
        <v>0.43614000000000003</v>
      </c>
      <c r="L184">
        <f t="shared" si="68"/>
        <v>0.43969999999999998</v>
      </c>
    </row>
    <row r="185" spans="1:12" x14ac:dyDescent="0.2">
      <c r="A185" t="s">
        <v>253</v>
      </c>
      <c r="B185" t="str">
        <f t="shared" si="61"/>
        <v>+0.05835</v>
      </c>
      <c r="C185" s="125">
        <v>5.8349999999999999E-2</v>
      </c>
      <c r="D185" t="str">
        <f t="shared" si="62"/>
        <v>+0.05839   +0.05835</v>
      </c>
      <c r="E185" t="str">
        <f t="shared" si="63"/>
        <v>+0.05839</v>
      </c>
      <c r="F185" s="125">
        <v>5.8389999999999997E-2</v>
      </c>
      <c r="G185" s="80">
        <f t="shared" si="64"/>
        <v>3.999999999999837E-5</v>
      </c>
      <c r="H185" s="68">
        <f t="shared" si="65"/>
        <v>6.8504880972766519E-4</v>
      </c>
      <c r="I185">
        <f t="shared" si="66"/>
        <v>6.8504880972766524E-2</v>
      </c>
      <c r="J185">
        <f t="shared" si="67"/>
        <v>0.11685000000000001</v>
      </c>
      <c r="L185">
        <f t="shared" si="68"/>
        <v>0.11677999999999999</v>
      </c>
    </row>
    <row r="186" spans="1:12" x14ac:dyDescent="0.2">
      <c r="A186" t="s">
        <v>254</v>
      </c>
      <c r="B186" t="str">
        <f t="shared" si="61"/>
        <v>+0.06551</v>
      </c>
      <c r="C186" s="125">
        <v>6.5509999999999999E-2</v>
      </c>
      <c r="D186" t="str">
        <f t="shared" si="62"/>
        <v>+0.06525   +0.06551</v>
      </c>
      <c r="E186" t="str">
        <f t="shared" si="63"/>
        <v>+0.06525</v>
      </c>
      <c r="F186" s="125">
        <v>6.5250000000000002E-2</v>
      </c>
      <c r="G186" s="80">
        <f t="shared" si="64"/>
        <v>2.5999999999999635E-4</v>
      </c>
      <c r="H186" s="68">
        <f t="shared" si="65"/>
        <v>3.9846743295018595E-3</v>
      </c>
      <c r="I186">
        <f t="shared" si="66"/>
        <v>0.39846743295018594</v>
      </c>
      <c r="J186">
        <f t="shared" si="67"/>
        <v>3.4430000000000002E-2</v>
      </c>
      <c r="L186">
        <f t="shared" si="68"/>
        <v>3.4130000000000008E-2</v>
      </c>
    </row>
    <row r="187" spans="1:12" x14ac:dyDescent="0.2">
      <c r="A187" t="s">
        <v>255</v>
      </c>
      <c r="B187" t="str">
        <f t="shared" si="61"/>
        <v>+0.14478</v>
      </c>
      <c r="C187" s="125">
        <v>0.14477999999999999</v>
      </c>
      <c r="D187" t="str">
        <f t="shared" si="62"/>
        <v>+0.14532   +0.14478</v>
      </c>
      <c r="E187" t="str">
        <f t="shared" si="63"/>
        <v>+0.14532</v>
      </c>
      <c r="F187" s="125">
        <v>0.14532</v>
      </c>
      <c r="G187" s="80">
        <f t="shared" si="64"/>
        <v>5.4000000000001269E-4</v>
      </c>
      <c r="H187" s="68">
        <f t="shared" si="65"/>
        <v>3.7159372419488901E-3</v>
      </c>
      <c r="I187">
        <f t="shared" si="66"/>
        <v>0.37159372419488901</v>
      </c>
      <c r="J187">
        <f t="shared" si="67"/>
        <v>0.21000999999999997</v>
      </c>
      <c r="L187">
        <f t="shared" si="68"/>
        <v>0.21057000000000001</v>
      </c>
    </row>
    <row r="188" spans="1:12" x14ac:dyDescent="0.2">
      <c r="A188" t="s">
        <v>256</v>
      </c>
      <c r="B188" t="str">
        <f t="shared" si="61"/>
        <v>+0.03649</v>
      </c>
      <c r="C188" s="125">
        <v>3.6490000000000002E-2</v>
      </c>
      <c r="D188" t="str">
        <f t="shared" si="62"/>
        <v>+0.03675   +0.03649</v>
      </c>
      <c r="E188" t="str">
        <f t="shared" si="63"/>
        <v>+0.03675</v>
      </c>
      <c r="F188" s="125">
        <v>3.6749999999999998E-2</v>
      </c>
      <c r="G188" s="80">
        <f t="shared" si="64"/>
        <v>2.5999999999999635E-4</v>
      </c>
      <c r="H188" s="68">
        <f t="shared" si="65"/>
        <v>7.0748299319726904E-3</v>
      </c>
      <c r="I188">
        <f t="shared" si="66"/>
        <v>0.70748299319726904</v>
      </c>
      <c r="J188">
        <f t="shared" si="67"/>
        <v>2.3179999999999999E-2</v>
      </c>
      <c r="L188">
        <f t="shared" si="68"/>
        <v>2.3519999999999999E-2</v>
      </c>
    </row>
    <row r="189" spans="1:12" x14ac:dyDescent="0.2">
      <c r="A189" t="s">
        <v>257</v>
      </c>
      <c r="B189" t="str">
        <f t="shared" si="61"/>
        <v>+0.24572</v>
      </c>
      <c r="C189" s="125">
        <v>0.24571999999999999</v>
      </c>
      <c r="D189" t="str">
        <f t="shared" si="62"/>
        <v>+0.24404   +0.24572</v>
      </c>
      <c r="E189" t="str">
        <f t="shared" si="63"/>
        <v>+0.24404</v>
      </c>
      <c r="F189" s="125">
        <v>0.24404000000000001</v>
      </c>
      <c r="G189" s="80">
        <f t="shared" si="64"/>
        <v>1.6799999999999871E-3</v>
      </c>
      <c r="H189" s="68">
        <f t="shared" si="65"/>
        <v>6.8841173578101421E-3</v>
      </c>
      <c r="I189">
        <f t="shared" si="66"/>
        <v>0.68841173578101422</v>
      </c>
      <c r="J189">
        <f t="shared" si="67"/>
        <v>0.39076</v>
      </c>
      <c r="L189">
        <f t="shared" si="68"/>
        <v>0.38936999999999999</v>
      </c>
    </row>
    <row r="190" spans="1:12" x14ac:dyDescent="0.2">
      <c r="A190" t="s">
        <v>258</v>
      </c>
      <c r="B190" t="str">
        <f t="shared" si="61"/>
        <v>+0.03754</v>
      </c>
      <c r="C190" s="125">
        <v>3.7539999999999997E-2</v>
      </c>
      <c r="D190" t="str">
        <f t="shared" si="62"/>
        <v>+0.03784   +0.03754</v>
      </c>
      <c r="E190" t="str">
        <f t="shared" si="63"/>
        <v>+0.03784</v>
      </c>
      <c r="F190" s="125">
        <v>3.7839999999999999E-2</v>
      </c>
      <c r="G190" s="80">
        <f t="shared" si="64"/>
        <v>3.0000000000000165E-4</v>
      </c>
      <c r="H190" s="68">
        <f t="shared" si="65"/>
        <v>7.928118393234717E-3</v>
      </c>
      <c r="I190">
        <f t="shared" si="66"/>
        <v>0.79281183932347166</v>
      </c>
      <c r="J190">
        <f t="shared" si="67"/>
        <v>5.0859999999999995E-2</v>
      </c>
      <c r="L190">
        <f t="shared" si="68"/>
        <v>5.1069999999999997E-2</v>
      </c>
    </row>
    <row r="191" spans="1:12" x14ac:dyDescent="0.2">
      <c r="A191" t="s">
        <v>259</v>
      </c>
      <c r="B191" t="str">
        <f t="shared" si="61"/>
        <v>+0.07718</v>
      </c>
      <c r="C191" s="125">
        <v>7.7179999999999999E-2</v>
      </c>
      <c r="D191" t="str">
        <f t="shared" si="62"/>
        <v>+0.07692   +0.07718</v>
      </c>
      <c r="E191" t="str">
        <f t="shared" si="63"/>
        <v>+0.07692</v>
      </c>
      <c r="F191" s="125">
        <v>7.6920000000000002E-2</v>
      </c>
      <c r="G191" s="80">
        <f t="shared" si="64"/>
        <v>2.5999999999999635E-4</v>
      </c>
      <c r="H191" s="68">
        <f t="shared" si="65"/>
        <v>3.3801352054081686E-3</v>
      </c>
      <c r="I191">
        <f t="shared" si="66"/>
        <v>0.33801352054081685</v>
      </c>
      <c r="J191">
        <f t="shared" si="67"/>
        <v>3.0609999999999998E-2</v>
      </c>
      <c r="L191">
        <f t="shared" si="68"/>
        <v>3.0150000000000003E-2</v>
      </c>
    </row>
    <row r="192" spans="1:12" x14ac:dyDescent="0.2">
      <c r="A192" t="s">
        <v>260</v>
      </c>
      <c r="B192" t="str">
        <f t="shared" si="61"/>
        <v>-0.03128</v>
      </c>
      <c r="C192" s="125">
        <v>-3.1280000000000002E-2</v>
      </c>
      <c r="D192" t="str">
        <f t="shared" si="62"/>
        <v>-0.03111   -0.03128</v>
      </c>
      <c r="E192" t="str">
        <f t="shared" si="63"/>
        <v>-0.03111</v>
      </c>
      <c r="F192" s="125">
        <v>-3.1109999999999999E-2</v>
      </c>
      <c r="G192" s="80">
        <f t="shared" si="64"/>
        <v>1.7000000000000348E-4</v>
      </c>
      <c r="H192" s="68">
        <f t="shared" si="65"/>
        <v>5.4644808743170518E-3</v>
      </c>
      <c r="I192">
        <f t="shared" si="66"/>
        <v>0.54644808743170514</v>
      </c>
      <c r="J192">
        <f t="shared" si="67"/>
        <v>4.5539999999999997E-2</v>
      </c>
      <c r="L192">
        <f t="shared" si="68"/>
        <v>4.5810000000000003E-2</v>
      </c>
    </row>
    <row r="193" spans="1:12" x14ac:dyDescent="0.2">
      <c r="A193" t="s">
        <v>261</v>
      </c>
      <c r="B193" t="str">
        <f t="shared" si="61"/>
        <v>+0.01335</v>
      </c>
      <c r="C193" s="125">
        <v>1.3350000000000001E-2</v>
      </c>
      <c r="D193" t="str">
        <f t="shared" si="62"/>
        <v>+0.01323   +0.01335</v>
      </c>
      <c r="E193" t="str">
        <f t="shared" si="63"/>
        <v>+0.01323</v>
      </c>
      <c r="F193" s="125">
        <v>1.323E-2</v>
      </c>
      <c r="G193" s="80">
        <f t="shared" si="64"/>
        <v>1.2000000000000031E-4</v>
      </c>
      <c r="H193" s="68">
        <f t="shared" si="65"/>
        <v>9.0702947845805217E-3</v>
      </c>
      <c r="I193">
        <f t="shared" si="66"/>
        <v>0.90702947845805215</v>
      </c>
      <c r="J193">
        <f t="shared" si="67"/>
        <v>6.0240000000000002E-2</v>
      </c>
      <c r="L193">
        <f t="shared" si="68"/>
        <v>0.06</v>
      </c>
    </row>
    <row r="194" spans="1:12" x14ac:dyDescent="0.2">
      <c r="A194" t="s">
        <v>262</v>
      </c>
      <c r="B194" t="str">
        <f t="shared" si="61"/>
        <v>+0.04659</v>
      </c>
      <c r="C194" s="125">
        <v>4.6589999999999999E-2</v>
      </c>
      <c r="D194" t="str">
        <f t="shared" si="62"/>
        <v>+0.04677   +0.04659</v>
      </c>
      <c r="E194" t="str">
        <f t="shared" si="63"/>
        <v>+0.04677</v>
      </c>
      <c r="F194" s="125">
        <v>4.6769999999999999E-2</v>
      </c>
      <c r="G194" s="80">
        <f t="shared" si="64"/>
        <v>1.799999999999996E-4</v>
      </c>
      <c r="H194" s="68">
        <f t="shared" si="65"/>
        <v>3.8486209108402739E-3</v>
      </c>
      <c r="I194">
        <f t="shared" si="66"/>
        <v>0.38486209108402741</v>
      </c>
      <c r="J194">
        <f t="shared" si="67"/>
        <v>-2.1519399999999997</v>
      </c>
      <c r="L194">
        <f t="shared" si="68"/>
        <v>-2.1444000000000001</v>
      </c>
    </row>
    <row r="195" spans="1:12" x14ac:dyDescent="0.2">
      <c r="A195" t="s">
        <v>263</v>
      </c>
      <c r="B195" t="str">
        <f t="shared" si="61"/>
        <v>-0.71141</v>
      </c>
      <c r="C195" s="125">
        <v>-0.71140999999999999</v>
      </c>
      <c r="D195" t="str">
        <f t="shared" si="62"/>
        <v>-0.70804   -0.71141</v>
      </c>
      <c r="E195" t="str">
        <f t="shared" si="63"/>
        <v>-0.70804</v>
      </c>
      <c r="F195" s="125">
        <v>-0.70804</v>
      </c>
      <c r="G195" s="80">
        <f t="shared" si="64"/>
        <v>3.3699999999999841E-3</v>
      </c>
      <c r="H195" s="68">
        <f t="shared" si="65"/>
        <v>4.7596181006722563E-3</v>
      </c>
      <c r="I195">
        <f t="shared" si="66"/>
        <v>0.47596181006722565</v>
      </c>
      <c r="J195">
        <f t="shared" si="67"/>
        <v>-0.86054999999999993</v>
      </c>
      <c r="L195">
        <f t="shared" si="68"/>
        <v>-0.85742000000000007</v>
      </c>
    </row>
    <row r="196" spans="1:12" x14ac:dyDescent="0.2">
      <c r="A196" t="s">
        <v>264</v>
      </c>
      <c r="B196" t="str">
        <f t="shared" si="61"/>
        <v>-0.68299</v>
      </c>
      <c r="C196" s="125">
        <v>-0.68298999999999999</v>
      </c>
      <c r="D196" t="str">
        <f t="shared" si="62"/>
        <v>-0.68905   -0.68299</v>
      </c>
      <c r="E196" t="str">
        <f t="shared" si="63"/>
        <v>-0.68905</v>
      </c>
      <c r="F196" s="125">
        <v>-0.68905000000000005</v>
      </c>
      <c r="G196" s="80">
        <f t="shared" si="64"/>
        <v>6.0600000000000653E-3</v>
      </c>
      <c r="H196" s="68">
        <f t="shared" si="65"/>
        <v>8.7947173644874321E-3</v>
      </c>
      <c r="I196">
        <f t="shared" si="66"/>
        <v>0.87947173644874321</v>
      </c>
      <c r="J196">
        <f t="shared" si="67"/>
        <v>0.24617</v>
      </c>
      <c r="L196">
        <f t="shared" si="68"/>
        <v>0.23569999999999991</v>
      </c>
    </row>
    <row r="197" spans="1:12" x14ac:dyDescent="0.2">
      <c r="A197" t="s">
        <v>265</v>
      </c>
      <c r="B197" t="str">
        <f t="shared" si="61"/>
        <v>-0.53296</v>
      </c>
      <c r="C197" s="125">
        <v>-0.53295999999999999</v>
      </c>
      <c r="D197" t="str">
        <f t="shared" si="62"/>
        <v>-0.53146   -0.53296</v>
      </c>
      <c r="E197" t="str">
        <f t="shared" si="63"/>
        <v>-0.53146</v>
      </c>
      <c r="F197" s="125">
        <v>-0.53146000000000004</v>
      </c>
      <c r="G197" s="80">
        <f t="shared" si="64"/>
        <v>1.4999999999999458E-3</v>
      </c>
      <c r="H197" s="68">
        <f t="shared" si="65"/>
        <v>2.822413728220272E-3</v>
      </c>
      <c r="I197">
        <f t="shared" si="66"/>
        <v>0.28224137282202721</v>
      </c>
      <c r="J197">
        <f t="shared" si="67"/>
        <v>-6.4429999999999987E-2</v>
      </c>
      <c r="L197">
        <f t="shared" si="68"/>
        <v>-6.3320000000000043E-2</v>
      </c>
    </row>
    <row r="198" spans="1:12" x14ac:dyDescent="0.2">
      <c r="A198" t="s">
        <v>266</v>
      </c>
      <c r="B198" t="str">
        <f t="shared" si="61"/>
        <v>-0.39150</v>
      </c>
      <c r="C198" s="125">
        <v>-0.39150000000000001</v>
      </c>
      <c r="D198" t="str">
        <f t="shared" si="62"/>
        <v>-0.38998   -0.39150</v>
      </c>
      <c r="E198" t="str">
        <f t="shared" si="63"/>
        <v>-0.38998</v>
      </c>
      <c r="F198" s="125">
        <v>-0.38997999999999999</v>
      </c>
      <c r="G198" s="80">
        <f t="shared" si="64"/>
        <v>1.5200000000000213E-3</v>
      </c>
      <c r="H198" s="68">
        <f t="shared" si="65"/>
        <v>3.8976357761937057E-3</v>
      </c>
      <c r="I198">
        <f t="shared" si="66"/>
        <v>0.38976357761937058</v>
      </c>
      <c r="J198">
        <f t="shared" si="67"/>
        <v>-0.32213000000000003</v>
      </c>
      <c r="L198">
        <f t="shared" si="68"/>
        <v>-0.32074999999999998</v>
      </c>
    </row>
    <row r="199" spans="1:12" x14ac:dyDescent="0.2">
      <c r="A199" t="s">
        <v>267</v>
      </c>
      <c r="B199" t="str">
        <f t="shared" si="61"/>
        <v>+0.23631</v>
      </c>
      <c r="C199" s="125">
        <v>0.23630999999999999</v>
      </c>
      <c r="D199" t="str">
        <f t="shared" si="62"/>
        <v>+0.23831   +0.23631</v>
      </c>
      <c r="E199" t="str">
        <f t="shared" si="63"/>
        <v>+0.23831</v>
      </c>
      <c r="F199" s="125">
        <v>0.23830999999999999</v>
      </c>
      <c r="G199" s="80">
        <f t="shared" si="64"/>
        <v>2.0000000000000018E-3</v>
      </c>
      <c r="H199" s="68">
        <f t="shared" si="65"/>
        <v>8.3924300281146488E-3</v>
      </c>
      <c r="I199">
        <f t="shared" si="66"/>
        <v>0.83924300281146491</v>
      </c>
      <c r="J199">
        <f t="shared" si="67"/>
        <v>0.34855999999999998</v>
      </c>
      <c r="L199">
        <f t="shared" si="68"/>
        <v>0.35016999999999998</v>
      </c>
    </row>
    <row r="200" spans="1:12" x14ac:dyDescent="0.2">
      <c r="A200" t="s">
        <v>268</v>
      </c>
      <c r="B200" t="str">
        <f t="shared" si="61"/>
        <v>+0.61637</v>
      </c>
      <c r="C200" s="125">
        <v>0.61636999999999997</v>
      </c>
      <c r="D200" t="str">
        <f t="shared" si="62"/>
        <v>+0.62022   +0.61637</v>
      </c>
      <c r="E200" t="str">
        <f t="shared" si="63"/>
        <v>+0.62022</v>
      </c>
      <c r="F200" s="125">
        <v>0.62021999999999999</v>
      </c>
      <c r="G200" s="80">
        <f t="shared" si="64"/>
        <v>3.8500000000000201E-3</v>
      </c>
      <c r="H200" s="68">
        <f t="shared" si="65"/>
        <v>6.207474767018187E-3</v>
      </c>
      <c r="I200">
        <f t="shared" si="66"/>
        <v>0.62074747670181873</v>
      </c>
      <c r="J200">
        <f t="shared" si="67"/>
        <v>0.61819000000000002</v>
      </c>
      <c r="L200">
        <f t="shared" si="68"/>
        <v>0.62204000000000004</v>
      </c>
    </row>
    <row r="201" spans="1:12" x14ac:dyDescent="0.2">
      <c r="A201" t="s">
        <v>269</v>
      </c>
      <c r="B201" t="str">
        <f t="shared" si="61"/>
        <v>-0.28467</v>
      </c>
      <c r="C201" s="125">
        <v>-0.28466999999999998</v>
      </c>
      <c r="D201" t="str">
        <f t="shared" si="62"/>
        <v>-0.28262   -0.28467</v>
      </c>
      <c r="E201" t="str">
        <f t="shared" si="63"/>
        <v>-0.28262</v>
      </c>
      <c r="F201" s="125">
        <v>-0.28261999999999998</v>
      </c>
      <c r="G201" s="80">
        <f t="shared" si="64"/>
        <v>2.0499999999999963E-3</v>
      </c>
      <c r="H201" s="68">
        <f t="shared" si="65"/>
        <v>7.2535560116056769E-3</v>
      </c>
      <c r="I201">
        <f t="shared" si="66"/>
        <v>0.72535560116056774</v>
      </c>
      <c r="J201">
        <f t="shared" si="67"/>
        <v>-0.24797999999999998</v>
      </c>
      <c r="L201">
        <f t="shared" si="68"/>
        <v>-0.24589</v>
      </c>
    </row>
    <row r="202" spans="1:12" x14ac:dyDescent="0.2">
      <c r="A202" t="s">
        <v>270</v>
      </c>
      <c r="B202" t="str">
        <f t="shared" si="61"/>
        <v>-0.15183</v>
      </c>
      <c r="C202" s="125">
        <v>-0.15182999999999999</v>
      </c>
      <c r="D202" t="str">
        <f t="shared" si="62"/>
        <v>-0.15142   -0.15183</v>
      </c>
      <c r="E202" t="str">
        <f t="shared" si="63"/>
        <v>-0.15142</v>
      </c>
      <c r="F202" s="125">
        <v>-0.15142</v>
      </c>
      <c r="G202" s="80">
        <f t="shared" si="64"/>
        <v>4.099999999999937E-4</v>
      </c>
      <c r="H202" s="68">
        <f t="shared" si="65"/>
        <v>2.7077004358736869E-3</v>
      </c>
      <c r="I202">
        <f t="shared" si="66"/>
        <v>0.27077004358736867</v>
      </c>
      <c r="J202">
        <f t="shared" si="67"/>
        <v>7.733000000000001E-2</v>
      </c>
      <c r="L202">
        <f t="shared" si="68"/>
        <v>7.758000000000001E-2</v>
      </c>
    </row>
    <row r="203" spans="1:12" x14ac:dyDescent="0.2">
      <c r="A203" t="s">
        <v>271</v>
      </c>
      <c r="B203" t="str">
        <f t="shared" si="61"/>
        <v>-0.38228</v>
      </c>
      <c r="C203" s="125">
        <v>-0.38228000000000001</v>
      </c>
      <c r="D203" t="str">
        <f t="shared" si="62"/>
        <v>-0.38082   -0.38228</v>
      </c>
      <c r="E203" t="str">
        <f t="shared" si="63"/>
        <v>-0.38082</v>
      </c>
      <c r="F203" s="125">
        <v>-0.38081999999999999</v>
      </c>
      <c r="G203" s="80">
        <f t="shared" si="64"/>
        <v>1.4600000000000168E-3</v>
      </c>
      <c r="H203" s="68">
        <f t="shared" si="65"/>
        <v>3.8338322567092508E-3</v>
      </c>
      <c r="I203">
        <f t="shared" si="66"/>
        <v>0.38338322567092509</v>
      </c>
      <c r="J203">
        <f t="shared" si="67"/>
        <v>-0.31325999999999998</v>
      </c>
      <c r="L203">
        <f t="shared" si="68"/>
        <v>-0.31186000000000003</v>
      </c>
    </row>
    <row r="204" spans="1:12" x14ac:dyDescent="0.2">
      <c r="A204" t="s">
        <v>272</v>
      </c>
      <c r="B204" t="str">
        <f t="shared" ref="B204:B267" si="69">RIGHT(A204,8)</f>
        <v>-0.05891</v>
      </c>
      <c r="C204" s="125">
        <v>-5.8909999999999997E-2</v>
      </c>
      <c r="D204" t="str">
        <f t="shared" ref="D204:D267" si="70">RIGHT(A204,19)</f>
        <v>-0.05839   -0.05891</v>
      </c>
      <c r="E204" t="str">
        <f t="shared" ref="E204:E267" si="71">LEFT(D204,8)</f>
        <v>-0.05839</v>
      </c>
      <c r="F204" s="125">
        <v>-5.8389999999999997E-2</v>
      </c>
      <c r="G204" s="80">
        <f t="shared" ref="G204:G267" si="72">ABS(F204-C204)</f>
        <v>5.1999999999999963E-4</v>
      </c>
      <c r="H204" s="68">
        <f t="shared" ref="H204:H267" si="73">ABS(G204)/ABS(F204)</f>
        <v>8.9056345264600049E-3</v>
      </c>
      <c r="I204">
        <f t="shared" ref="I204:I267" si="74">H204*100</f>
        <v>0.89056345264600045</v>
      </c>
      <c r="J204">
        <f t="shared" si="67"/>
        <v>-3.1710000000000002E-2</v>
      </c>
      <c r="L204">
        <f t="shared" si="68"/>
        <v>-3.1119999999999998E-2</v>
      </c>
    </row>
    <row r="205" spans="1:12" x14ac:dyDescent="0.2">
      <c r="A205" t="s">
        <v>273</v>
      </c>
      <c r="B205" t="str">
        <f t="shared" si="69"/>
        <v>-0.06549</v>
      </c>
      <c r="C205" s="125">
        <v>-6.5490000000000007E-2</v>
      </c>
      <c r="D205" t="str">
        <f t="shared" si="70"/>
        <v>-0.06526   -0.06549</v>
      </c>
      <c r="E205" t="str">
        <f t="shared" si="71"/>
        <v>-0.06526</v>
      </c>
      <c r="F205" s="125">
        <v>-6.5259999999999999E-2</v>
      </c>
      <c r="G205" s="80">
        <f t="shared" si="72"/>
        <v>2.3000000000000798E-4</v>
      </c>
      <c r="H205" s="68">
        <f t="shared" si="73"/>
        <v>3.5243640821331287E-3</v>
      </c>
      <c r="I205">
        <f t="shared" si="74"/>
        <v>0.3524364082133129</v>
      </c>
      <c r="J205">
        <f t="shared" ref="J205:J268" si="75">C205-C67</f>
        <v>-1.3450000000000004E-2</v>
      </c>
      <c r="L205">
        <f t="shared" ref="L205:L268" si="76">F205-F67</f>
        <v>-1.3229999999999999E-2</v>
      </c>
    </row>
    <row r="206" spans="1:12" x14ac:dyDescent="0.2">
      <c r="A206" t="s">
        <v>274</v>
      </c>
      <c r="B206" t="str">
        <f t="shared" si="69"/>
        <v>-0.14397</v>
      </c>
      <c r="C206" s="125">
        <v>-0.14396999999999999</v>
      </c>
      <c r="D206" t="str">
        <f t="shared" si="70"/>
        <v>-0.14532   -0.14397</v>
      </c>
      <c r="E206" t="str">
        <f t="shared" si="71"/>
        <v>-0.14532</v>
      </c>
      <c r="F206" s="125">
        <v>-0.14532</v>
      </c>
      <c r="G206" s="80">
        <f t="shared" si="72"/>
        <v>1.3500000000000179E-3</v>
      </c>
      <c r="H206" s="68">
        <f t="shared" si="73"/>
        <v>9.2898431048721291E-3</v>
      </c>
      <c r="I206">
        <f t="shared" si="74"/>
        <v>0.92898431048721286</v>
      </c>
      <c r="J206">
        <f t="shared" si="75"/>
        <v>-3.2089999999999994E-2</v>
      </c>
      <c r="L206">
        <f t="shared" si="76"/>
        <v>-3.354E-2</v>
      </c>
    </row>
    <row r="207" spans="1:12" x14ac:dyDescent="0.2">
      <c r="A207" t="s">
        <v>275</v>
      </c>
      <c r="B207" t="str">
        <f t="shared" si="69"/>
        <v>-0.03658</v>
      </c>
      <c r="C207" s="125">
        <v>-3.6580000000000001E-2</v>
      </c>
      <c r="D207" t="str">
        <f t="shared" si="70"/>
        <v>-0.03672   -0.03658</v>
      </c>
      <c r="E207" t="str">
        <f t="shared" si="71"/>
        <v>-0.03672</v>
      </c>
      <c r="F207" s="125">
        <v>-3.6720000000000003E-2</v>
      </c>
      <c r="G207" s="80">
        <f t="shared" si="72"/>
        <v>1.4000000000000123E-4</v>
      </c>
      <c r="H207" s="68">
        <f t="shared" si="73"/>
        <v>3.8126361655773755E-3</v>
      </c>
      <c r="I207">
        <f t="shared" si="74"/>
        <v>0.38126361655773755</v>
      </c>
      <c r="J207">
        <f t="shared" si="75"/>
        <v>8.6889999999999995E-2</v>
      </c>
      <c r="L207">
        <f t="shared" si="76"/>
        <v>8.6980000000000002E-2</v>
      </c>
    </row>
    <row r="208" spans="1:12" x14ac:dyDescent="0.2">
      <c r="A208" t="s">
        <v>276</v>
      </c>
      <c r="B208" t="str">
        <f t="shared" si="69"/>
        <v>-0.24351</v>
      </c>
      <c r="C208" s="125">
        <v>-0.24351</v>
      </c>
      <c r="D208" t="str">
        <f t="shared" si="70"/>
        <v>-0.24406   -0.24351</v>
      </c>
      <c r="E208" t="str">
        <f t="shared" si="71"/>
        <v>-0.24406</v>
      </c>
      <c r="F208" s="125">
        <v>-0.24406</v>
      </c>
      <c r="G208" s="80">
        <f t="shared" si="72"/>
        <v>5.4999999999999494E-4</v>
      </c>
      <c r="H208" s="68">
        <f t="shared" si="73"/>
        <v>2.2535442104400349E-3</v>
      </c>
      <c r="I208">
        <f t="shared" si="74"/>
        <v>0.22535442104400349</v>
      </c>
      <c r="J208">
        <f t="shared" si="75"/>
        <v>-1.3029899999999999</v>
      </c>
      <c r="L208">
        <f t="shared" si="76"/>
        <v>-1.30406</v>
      </c>
    </row>
    <row r="209" spans="1:12" x14ac:dyDescent="0.2">
      <c r="A209" t="s">
        <v>277</v>
      </c>
      <c r="B209" t="str">
        <f t="shared" si="69"/>
        <v>-0.03757</v>
      </c>
      <c r="C209" s="125">
        <v>-3.7569999999999999E-2</v>
      </c>
      <c r="D209" t="str">
        <f t="shared" si="70"/>
        <v>-0.03783   -0.03757</v>
      </c>
      <c r="E209" t="str">
        <f t="shared" si="71"/>
        <v>-0.03783</v>
      </c>
      <c r="F209" s="125">
        <v>-3.7830000000000003E-2</v>
      </c>
      <c r="G209" s="80">
        <f t="shared" si="72"/>
        <v>2.6000000000000328E-4</v>
      </c>
      <c r="H209" s="68">
        <f t="shared" si="73"/>
        <v>6.8728522336770626E-3</v>
      </c>
      <c r="I209">
        <f t="shared" si="74"/>
        <v>0.68728522336770626</v>
      </c>
      <c r="J209">
        <f t="shared" si="75"/>
        <v>-1.0790300000000002</v>
      </c>
      <c r="L209">
        <f t="shared" si="76"/>
        <v>-1.08283</v>
      </c>
    </row>
    <row r="210" spans="1:12" x14ac:dyDescent="0.2">
      <c r="A210" t="s">
        <v>278</v>
      </c>
      <c r="B210" t="str">
        <f t="shared" si="69"/>
        <v>-0.07728</v>
      </c>
      <c r="C210" s="125">
        <v>-7.7280000000000001E-2</v>
      </c>
      <c r="D210" t="str">
        <f t="shared" si="70"/>
        <v>-0.07691   -0.07728</v>
      </c>
      <c r="E210" t="str">
        <f t="shared" si="71"/>
        <v>-0.07691</v>
      </c>
      <c r="F210" s="125">
        <v>-7.6910000000000006E-2</v>
      </c>
      <c r="G210" s="80">
        <f t="shared" si="72"/>
        <v>3.6999999999999533E-4</v>
      </c>
      <c r="H210" s="68">
        <f t="shared" si="73"/>
        <v>4.8108178390325745E-3</v>
      </c>
      <c r="I210">
        <f t="shared" si="74"/>
        <v>0.48108178390325745</v>
      </c>
      <c r="J210">
        <f t="shared" si="75"/>
        <v>-1.08643</v>
      </c>
      <c r="L210">
        <f t="shared" si="76"/>
        <v>-1.08691</v>
      </c>
    </row>
    <row r="211" spans="1:12" x14ac:dyDescent="0.2">
      <c r="A211" t="s">
        <v>279</v>
      </c>
      <c r="B211" t="str">
        <f t="shared" si="69"/>
        <v>+0.03132</v>
      </c>
      <c r="C211" s="125">
        <v>3.1320000000000001E-2</v>
      </c>
      <c r="D211" t="str">
        <f t="shared" si="70"/>
        <v>+0.03111   +0.03132</v>
      </c>
      <c r="E211" t="str">
        <f t="shared" si="71"/>
        <v>+0.03111</v>
      </c>
      <c r="F211" s="125">
        <v>3.1109999999999999E-2</v>
      </c>
      <c r="G211" s="80">
        <f t="shared" si="72"/>
        <v>2.1000000000000185E-4</v>
      </c>
      <c r="H211" s="68">
        <f t="shared" si="73"/>
        <v>6.7502410800386325E-3</v>
      </c>
      <c r="I211">
        <f t="shared" si="74"/>
        <v>0.67502410800386325</v>
      </c>
      <c r="J211">
        <f t="shared" si="75"/>
        <v>-0.98194000000000004</v>
      </c>
      <c r="L211">
        <f t="shared" si="76"/>
        <v>-0.98689000000000004</v>
      </c>
    </row>
    <row r="212" spans="1:12" x14ac:dyDescent="0.2">
      <c r="A212" t="s">
        <v>280</v>
      </c>
      <c r="B212" t="str">
        <f t="shared" si="69"/>
        <v>-0.01315</v>
      </c>
      <c r="C212" s="125">
        <v>-1.315E-2</v>
      </c>
      <c r="D212" t="str">
        <f t="shared" si="70"/>
        <v>-0.01322   -0.01315</v>
      </c>
      <c r="E212" t="str">
        <f t="shared" si="71"/>
        <v>-0.01322</v>
      </c>
      <c r="F212" s="125">
        <v>-1.3220000000000001E-2</v>
      </c>
      <c r="G212" s="80">
        <f t="shared" si="72"/>
        <v>7.0000000000000617E-5</v>
      </c>
      <c r="H212" s="68">
        <f t="shared" si="73"/>
        <v>5.295007564296567E-3</v>
      </c>
      <c r="I212">
        <f t="shared" si="74"/>
        <v>0.52950075642965666</v>
      </c>
      <c r="J212">
        <f t="shared" si="75"/>
        <v>-1.0394699999999999</v>
      </c>
      <c r="L212">
        <f t="shared" si="76"/>
        <v>-1.03322</v>
      </c>
    </row>
    <row r="213" spans="1:12" x14ac:dyDescent="0.2">
      <c r="A213" t="s">
        <v>281</v>
      </c>
      <c r="B213" t="str">
        <f t="shared" si="69"/>
        <v>-0.04702</v>
      </c>
      <c r="C213" s="125">
        <v>-4.7019999999999999E-2</v>
      </c>
      <c r="D213" t="str">
        <f t="shared" si="70"/>
        <v>-0.04676   -0.04702</v>
      </c>
      <c r="E213" t="str">
        <f t="shared" si="71"/>
        <v>-0.04676</v>
      </c>
      <c r="F213" s="125">
        <v>-4.6760000000000003E-2</v>
      </c>
      <c r="G213" s="80">
        <f t="shared" si="72"/>
        <v>2.5999999999999635E-4</v>
      </c>
      <c r="H213" s="68">
        <f t="shared" si="73"/>
        <v>5.5603079555174581E-3</v>
      </c>
      <c r="I213">
        <f t="shared" si="74"/>
        <v>0.55603079555174584</v>
      </c>
      <c r="J213">
        <f t="shared" si="75"/>
        <v>-1.11619</v>
      </c>
      <c r="L213">
        <f t="shared" si="76"/>
        <v>-1.11676</v>
      </c>
    </row>
    <row r="214" spans="1:12" x14ac:dyDescent="0.2">
      <c r="A214" t="s">
        <v>282</v>
      </c>
      <c r="B214" t="str">
        <f t="shared" si="69"/>
        <v>+0.19400</v>
      </c>
      <c r="C214" s="125">
        <v>0.19400000000000001</v>
      </c>
      <c r="D214" t="str">
        <f t="shared" si="70"/>
        <v>+0.19232   +0.19400</v>
      </c>
      <c r="E214" t="str">
        <f t="shared" si="71"/>
        <v>+0.19232</v>
      </c>
      <c r="F214" s="125">
        <v>0.19231999999999999</v>
      </c>
      <c r="G214" s="80">
        <f t="shared" si="72"/>
        <v>1.6800000000000148E-3</v>
      </c>
      <c r="H214" s="68">
        <f t="shared" si="73"/>
        <v>8.7354409317804433E-3</v>
      </c>
      <c r="I214">
        <f t="shared" si="74"/>
        <v>0.87354409317804438</v>
      </c>
      <c r="J214">
        <f t="shared" si="75"/>
        <v>-0.86150000000000015</v>
      </c>
      <c r="L214">
        <f t="shared" si="76"/>
        <v>-0.86968000000000001</v>
      </c>
    </row>
    <row r="215" spans="1:12" x14ac:dyDescent="0.2">
      <c r="A215" t="s">
        <v>283</v>
      </c>
      <c r="B215" t="str">
        <f t="shared" si="69"/>
        <v>-0.03399</v>
      </c>
      <c r="C215" s="125">
        <v>-3.3989999999999999E-2</v>
      </c>
      <c r="D215" t="str">
        <f t="shared" si="70"/>
        <v>-0.03428   -0.03399</v>
      </c>
      <c r="E215" t="str">
        <f t="shared" si="71"/>
        <v>-0.03428</v>
      </c>
      <c r="F215" s="125">
        <v>-3.4279999999999998E-2</v>
      </c>
      <c r="G215" s="80">
        <f t="shared" si="72"/>
        <v>2.8999999999999859E-4</v>
      </c>
      <c r="H215" s="68">
        <f t="shared" si="73"/>
        <v>8.4597432905483844E-3</v>
      </c>
      <c r="I215">
        <f t="shared" si="74"/>
        <v>0.84597432905483849</v>
      </c>
      <c r="J215">
        <f t="shared" si="75"/>
        <v>-1.1208099999999999</v>
      </c>
      <c r="L215">
        <f t="shared" si="76"/>
        <v>-1.1242800000000002</v>
      </c>
    </row>
    <row r="216" spans="1:12" x14ac:dyDescent="0.2">
      <c r="A216" t="s">
        <v>284</v>
      </c>
      <c r="B216" t="str">
        <f t="shared" si="69"/>
        <v>+0.00909</v>
      </c>
      <c r="C216" s="125">
        <v>9.0900000000000009E-3</v>
      </c>
      <c r="D216" t="str">
        <f t="shared" si="70"/>
        <v>+0.00917   +0.00909</v>
      </c>
      <c r="E216" t="str">
        <f t="shared" si="71"/>
        <v>+0.00917</v>
      </c>
      <c r="F216" s="125">
        <v>9.1699999999999993E-3</v>
      </c>
      <c r="G216" s="80">
        <f t="shared" si="72"/>
        <v>7.9999999999998475E-5</v>
      </c>
      <c r="H216" s="68">
        <f t="shared" si="73"/>
        <v>8.7241003271535961E-3</v>
      </c>
      <c r="I216">
        <f t="shared" si="74"/>
        <v>0.87241003271535966</v>
      </c>
      <c r="J216">
        <f t="shared" si="75"/>
        <v>-1.0437099999999999</v>
      </c>
      <c r="L216">
        <f t="shared" si="76"/>
        <v>-1.0468300000000001</v>
      </c>
    </row>
    <row r="217" spans="1:12" x14ac:dyDescent="0.2">
      <c r="A217" t="s">
        <v>285</v>
      </c>
      <c r="B217" t="str">
        <f t="shared" si="69"/>
        <v>-0.04152</v>
      </c>
      <c r="C217" s="125">
        <v>-4.1520000000000001E-2</v>
      </c>
      <c r="D217" t="str">
        <f t="shared" si="70"/>
        <v>-0.04177   -0.04152</v>
      </c>
      <c r="E217" t="str">
        <f t="shared" si="71"/>
        <v>-0.04177</v>
      </c>
      <c r="F217" s="125">
        <v>-4.1770000000000002E-2</v>
      </c>
      <c r="G217" s="80">
        <f t="shared" si="72"/>
        <v>2.5000000000000022E-4</v>
      </c>
      <c r="H217" s="68">
        <f t="shared" si="73"/>
        <v>5.9851568111084557E-3</v>
      </c>
      <c r="I217">
        <f t="shared" si="74"/>
        <v>0.59851568111084552</v>
      </c>
      <c r="J217">
        <f t="shared" si="75"/>
        <v>-1.0964700000000001</v>
      </c>
      <c r="L217">
        <f t="shared" si="76"/>
        <v>-1.09277</v>
      </c>
    </row>
    <row r="218" spans="1:12" x14ac:dyDescent="0.2">
      <c r="A218" t="s">
        <v>286</v>
      </c>
      <c r="B218" t="str">
        <f t="shared" si="69"/>
        <v>+0.04429</v>
      </c>
      <c r="C218" s="125">
        <v>4.4290000000000003E-2</v>
      </c>
      <c r="D218" t="str">
        <f t="shared" si="70"/>
        <v>+0.04471   +0.04429</v>
      </c>
      <c r="E218" t="str">
        <f t="shared" si="71"/>
        <v>+0.04471</v>
      </c>
      <c r="F218" s="125">
        <v>4.471E-2</v>
      </c>
      <c r="G218" s="80">
        <f t="shared" si="72"/>
        <v>4.1999999999999676E-4</v>
      </c>
      <c r="H218" s="68">
        <f t="shared" si="73"/>
        <v>9.3938716170878268E-3</v>
      </c>
      <c r="I218">
        <f t="shared" si="74"/>
        <v>0.93938716170878267</v>
      </c>
      <c r="J218">
        <f t="shared" si="75"/>
        <v>-1.01326</v>
      </c>
      <c r="L218">
        <f t="shared" si="76"/>
        <v>-1.0122899999999999</v>
      </c>
    </row>
    <row r="219" spans="1:12" x14ac:dyDescent="0.2">
      <c r="A219" t="s">
        <v>287</v>
      </c>
      <c r="B219" t="str">
        <f t="shared" si="69"/>
        <v>-0.02458</v>
      </c>
      <c r="C219" s="125">
        <v>-2.4580000000000001E-2</v>
      </c>
      <c r="D219" t="str">
        <f t="shared" si="70"/>
        <v>-0.02473   -0.02458</v>
      </c>
      <c r="E219" t="str">
        <f t="shared" si="71"/>
        <v>-0.02473</v>
      </c>
      <c r="F219" s="125">
        <v>-2.4729999999999999E-2</v>
      </c>
      <c r="G219" s="80">
        <f t="shared" si="72"/>
        <v>1.4999999999999736E-4</v>
      </c>
      <c r="H219" s="68">
        <f t="shared" si="73"/>
        <v>6.0655074807924531E-3</v>
      </c>
      <c r="I219">
        <f t="shared" si="74"/>
        <v>0.60655074807924536</v>
      </c>
      <c r="J219">
        <f t="shared" si="75"/>
        <v>-1.0797400000000001</v>
      </c>
      <c r="L219">
        <f t="shared" si="76"/>
        <v>-1.0797299999999999</v>
      </c>
    </row>
    <row r="220" spans="1:12" x14ac:dyDescent="0.2">
      <c r="A220" t="s">
        <v>288</v>
      </c>
      <c r="B220" t="str">
        <f t="shared" si="69"/>
        <v>-0.19045</v>
      </c>
      <c r="C220" s="125">
        <v>-0.19045000000000001</v>
      </c>
      <c r="D220" t="str">
        <f t="shared" si="70"/>
        <v>-0.18914   -0.19045</v>
      </c>
      <c r="E220" t="str">
        <f t="shared" si="71"/>
        <v>-0.18914</v>
      </c>
      <c r="F220" s="125">
        <v>-0.18914</v>
      </c>
      <c r="G220" s="80">
        <f t="shared" si="72"/>
        <v>1.3100000000000056E-3</v>
      </c>
      <c r="H220" s="68">
        <f t="shared" si="73"/>
        <v>6.9260864967749056E-3</v>
      </c>
      <c r="I220">
        <f t="shared" si="74"/>
        <v>0.69260864967749058</v>
      </c>
      <c r="J220">
        <f t="shared" si="75"/>
        <v>-1.2422900000000001</v>
      </c>
      <c r="L220">
        <f t="shared" si="76"/>
        <v>-1.2391400000000001</v>
      </c>
    </row>
    <row r="221" spans="1:12" x14ac:dyDescent="0.2">
      <c r="A221" t="s">
        <v>289</v>
      </c>
      <c r="B221" t="str">
        <f t="shared" si="69"/>
        <v>-0.04881</v>
      </c>
      <c r="C221" s="125">
        <v>-4.8809999999999999E-2</v>
      </c>
      <c r="D221" t="str">
        <f t="shared" si="70"/>
        <v>-0.04871   -0.04881</v>
      </c>
      <c r="E221" t="str">
        <f t="shared" si="71"/>
        <v>-0.04871</v>
      </c>
      <c r="F221" s="125">
        <v>-4.8710000000000003E-2</v>
      </c>
      <c r="G221" s="80">
        <f t="shared" si="72"/>
        <v>9.9999999999995925E-5</v>
      </c>
      <c r="H221" s="68">
        <f t="shared" si="73"/>
        <v>2.052966536645369E-3</v>
      </c>
      <c r="I221">
        <f t="shared" si="74"/>
        <v>0.20529665366453689</v>
      </c>
      <c r="J221">
        <f t="shared" si="75"/>
        <v>-1.08762</v>
      </c>
      <c r="L221">
        <f t="shared" si="76"/>
        <v>-1.0847100000000001</v>
      </c>
    </row>
    <row r="222" spans="1:12" x14ac:dyDescent="0.2">
      <c r="A222" t="s">
        <v>290</v>
      </c>
      <c r="B222" t="str">
        <f t="shared" si="69"/>
        <v>-0.04107</v>
      </c>
      <c r="C222" s="125">
        <v>-4.1070000000000002E-2</v>
      </c>
      <c r="D222" t="str">
        <f t="shared" si="70"/>
        <v>-0.04114   -0.04107</v>
      </c>
      <c r="E222" t="str">
        <f t="shared" si="71"/>
        <v>-0.04114</v>
      </c>
      <c r="F222" s="125">
        <v>-4.1140000000000003E-2</v>
      </c>
      <c r="G222" s="80">
        <f t="shared" si="72"/>
        <v>7.0000000000000617E-5</v>
      </c>
      <c r="H222" s="68">
        <f t="shared" si="73"/>
        <v>1.7015070491006468E-3</v>
      </c>
      <c r="I222">
        <f t="shared" si="74"/>
        <v>0.17015070491006468</v>
      </c>
      <c r="J222">
        <f t="shared" si="75"/>
        <v>-0.23315</v>
      </c>
      <c r="L222">
        <f t="shared" si="76"/>
        <v>-0.23346</v>
      </c>
    </row>
    <row r="223" spans="1:12" x14ac:dyDescent="0.2">
      <c r="A223" t="s">
        <v>291</v>
      </c>
      <c r="B223" t="str">
        <f t="shared" si="69"/>
        <v>-0.10896</v>
      </c>
      <c r="C223" s="125">
        <v>-0.10896</v>
      </c>
      <c r="D223" t="str">
        <f t="shared" si="70"/>
        <v>-0.10855   -0.10896</v>
      </c>
      <c r="E223" t="str">
        <f t="shared" si="71"/>
        <v>-0.10855</v>
      </c>
      <c r="F223" s="125">
        <v>-0.10854999999999999</v>
      </c>
      <c r="G223" s="80">
        <f t="shared" si="72"/>
        <v>4.1000000000000758E-4</v>
      </c>
      <c r="H223" s="68">
        <f t="shared" si="73"/>
        <v>3.7770612620912723E-3</v>
      </c>
      <c r="I223">
        <f t="shared" si="74"/>
        <v>0.37770612620912725</v>
      </c>
      <c r="J223">
        <f t="shared" si="75"/>
        <v>-7.4750000000000011E-2</v>
      </c>
      <c r="L223">
        <f t="shared" si="76"/>
        <v>-7.4270000000000003E-2</v>
      </c>
    </row>
    <row r="224" spans="1:12" x14ac:dyDescent="0.2">
      <c r="A224" t="s">
        <v>292</v>
      </c>
      <c r="B224" t="str">
        <f t="shared" si="69"/>
        <v>+0.15410</v>
      </c>
      <c r="C224" s="125">
        <v>0.15409999999999999</v>
      </c>
      <c r="D224" t="str">
        <f t="shared" si="70"/>
        <v>+0.15464   +0.15410</v>
      </c>
      <c r="E224" t="str">
        <f t="shared" si="71"/>
        <v>+0.15464</v>
      </c>
      <c r="F224" s="125">
        <v>0.15464</v>
      </c>
      <c r="G224" s="80">
        <f t="shared" si="72"/>
        <v>5.4000000000001269E-4</v>
      </c>
      <c r="H224" s="68">
        <f t="shared" si="73"/>
        <v>3.4919813760994098E-3</v>
      </c>
      <c r="I224">
        <f t="shared" si="74"/>
        <v>0.34919813760994095</v>
      </c>
      <c r="J224">
        <f t="shared" si="75"/>
        <v>0.29103000000000001</v>
      </c>
      <c r="L224">
        <f t="shared" si="76"/>
        <v>0.29149000000000003</v>
      </c>
    </row>
    <row r="225" spans="1:12" x14ac:dyDescent="0.2">
      <c r="A225" t="s">
        <v>293</v>
      </c>
      <c r="B225" t="str">
        <f t="shared" si="69"/>
        <v>-0.11819</v>
      </c>
      <c r="C225" s="125">
        <v>-0.11819</v>
      </c>
      <c r="D225" t="str">
        <f t="shared" si="70"/>
        <v>-0.11781   -0.11819</v>
      </c>
      <c r="E225" t="str">
        <f t="shared" si="71"/>
        <v>-0.11781</v>
      </c>
      <c r="F225" s="125">
        <v>-0.11781</v>
      </c>
      <c r="G225" s="80">
        <f t="shared" si="72"/>
        <v>3.8000000000000533E-4</v>
      </c>
      <c r="H225" s="68">
        <f t="shared" si="73"/>
        <v>3.2255326372973886E-3</v>
      </c>
      <c r="I225">
        <f t="shared" si="74"/>
        <v>0.32255326372973886</v>
      </c>
      <c r="J225">
        <f t="shared" si="75"/>
        <v>-2.274000000000001E-2</v>
      </c>
      <c r="L225">
        <f t="shared" si="76"/>
        <v>-2.3040000000000005E-2</v>
      </c>
    </row>
    <row r="226" spans="1:12" x14ac:dyDescent="0.2">
      <c r="A226" t="s">
        <v>294</v>
      </c>
      <c r="B226" t="str">
        <f t="shared" si="69"/>
        <v>-0.05172</v>
      </c>
      <c r="C226" s="125">
        <v>-5.1720000000000002E-2</v>
      </c>
      <c r="D226" t="str">
        <f t="shared" si="70"/>
        <v>-0.05192   -0.05172</v>
      </c>
      <c r="E226" t="str">
        <f t="shared" si="71"/>
        <v>-0.05192</v>
      </c>
      <c r="F226" s="125">
        <v>-5.1920000000000001E-2</v>
      </c>
      <c r="G226" s="80">
        <f t="shared" si="72"/>
        <v>1.9999999999999879E-4</v>
      </c>
      <c r="H226" s="68">
        <f t="shared" si="73"/>
        <v>3.8520801232665406E-3</v>
      </c>
      <c r="I226">
        <f t="shared" si="74"/>
        <v>0.38520801232665408</v>
      </c>
      <c r="J226">
        <f t="shared" si="75"/>
        <v>-2.1740000000000002E-2</v>
      </c>
      <c r="L226">
        <f t="shared" si="76"/>
        <v>-2.1820000000000003E-2</v>
      </c>
    </row>
    <row r="227" spans="1:12" x14ac:dyDescent="0.2">
      <c r="A227" t="s">
        <v>295</v>
      </c>
      <c r="B227" t="str">
        <f t="shared" si="69"/>
        <v>-0.05482</v>
      </c>
      <c r="C227" s="125">
        <v>-5.4820000000000001E-2</v>
      </c>
      <c r="D227" t="str">
        <f t="shared" si="70"/>
        <v>-0.05477   -0.05482</v>
      </c>
      <c r="E227" t="str">
        <f t="shared" si="71"/>
        <v>-0.05477</v>
      </c>
      <c r="F227" s="125">
        <v>-5.4769999999999999E-2</v>
      </c>
      <c r="G227" s="80">
        <f t="shared" si="72"/>
        <v>5.0000000000001432E-5</v>
      </c>
      <c r="H227" s="68">
        <f t="shared" si="73"/>
        <v>9.1290852656566426E-4</v>
      </c>
      <c r="I227">
        <f t="shared" si="74"/>
        <v>9.1290852656566432E-2</v>
      </c>
      <c r="J227">
        <f t="shared" si="75"/>
        <v>-1.1680000000000003E-2</v>
      </c>
      <c r="L227">
        <f t="shared" si="76"/>
        <v>-1.1720000000000001E-2</v>
      </c>
    </row>
    <row r="228" spans="1:12" x14ac:dyDescent="0.2">
      <c r="A228" t="s">
        <v>296</v>
      </c>
      <c r="B228" t="str">
        <f t="shared" si="69"/>
        <v>+0.02469</v>
      </c>
      <c r="C228" s="125">
        <v>2.469E-2</v>
      </c>
      <c r="D228" t="str">
        <f t="shared" si="70"/>
        <v>+0.02454   +0.02469</v>
      </c>
      <c r="E228" t="str">
        <f t="shared" si="71"/>
        <v>+0.02454</v>
      </c>
      <c r="F228" s="125">
        <v>2.4539999999999999E-2</v>
      </c>
      <c r="G228" s="80">
        <f t="shared" si="72"/>
        <v>1.5000000000000083E-4</v>
      </c>
      <c r="H228" s="68">
        <f t="shared" si="73"/>
        <v>6.112469437652846E-3</v>
      </c>
      <c r="I228">
        <f t="shared" si="74"/>
        <v>0.61124694376528454</v>
      </c>
      <c r="J228">
        <f t="shared" si="75"/>
        <v>-0.11497999999999998</v>
      </c>
      <c r="L228">
        <f t="shared" si="76"/>
        <v>-0.11460999999999999</v>
      </c>
    </row>
    <row r="229" spans="1:12" x14ac:dyDescent="0.2">
      <c r="A229" t="s">
        <v>297</v>
      </c>
      <c r="B229" t="str">
        <f t="shared" si="69"/>
        <v>-0.01148</v>
      </c>
      <c r="C229" s="125">
        <v>-1.1480000000000001E-2</v>
      </c>
      <c r="D229" t="str">
        <f t="shared" si="70"/>
        <v>-0.01144   -0.01148</v>
      </c>
      <c r="E229" t="str">
        <f t="shared" si="71"/>
        <v>-0.01144</v>
      </c>
      <c r="F229" s="125">
        <v>-1.1440000000000001E-2</v>
      </c>
      <c r="G229" s="80">
        <f t="shared" si="72"/>
        <v>4.0000000000000105E-5</v>
      </c>
      <c r="H229" s="68">
        <f t="shared" si="73"/>
        <v>3.4965034965035056E-3</v>
      </c>
      <c r="I229">
        <f t="shared" si="74"/>
        <v>0.34965034965035058</v>
      </c>
      <c r="J229">
        <f t="shared" si="75"/>
        <v>-2.0619999999999999E-2</v>
      </c>
      <c r="L229">
        <f t="shared" si="76"/>
        <v>-2.0660000000000001E-2</v>
      </c>
    </row>
    <row r="230" spans="1:12" x14ac:dyDescent="0.2">
      <c r="A230" t="s">
        <v>298</v>
      </c>
      <c r="B230" t="str">
        <f t="shared" si="69"/>
        <v>-0.02816</v>
      </c>
      <c r="C230" s="125">
        <v>-2.8160000000000001E-2</v>
      </c>
      <c r="D230" t="str">
        <f t="shared" si="70"/>
        <v>-0.02800   -0.02816</v>
      </c>
      <c r="E230" t="str">
        <f t="shared" si="71"/>
        <v>-0.02800</v>
      </c>
      <c r="F230" s="125">
        <v>-2.8000000000000001E-2</v>
      </c>
      <c r="G230" s="80">
        <f t="shared" si="72"/>
        <v>1.6000000000000042E-4</v>
      </c>
      <c r="H230" s="68">
        <f t="shared" si="73"/>
        <v>5.714285714285729E-3</v>
      </c>
      <c r="I230">
        <f t="shared" si="74"/>
        <v>0.57142857142857295</v>
      </c>
      <c r="J230">
        <f t="shared" si="75"/>
        <v>-9.3120000000000008E-2</v>
      </c>
      <c r="L230">
        <f t="shared" si="76"/>
        <v>-9.282E-2</v>
      </c>
    </row>
    <row r="231" spans="1:12" x14ac:dyDescent="0.2">
      <c r="A231" t="s">
        <v>299</v>
      </c>
      <c r="B231" t="str">
        <f t="shared" si="69"/>
        <v>+0.08503</v>
      </c>
      <c r="C231" s="125">
        <v>8.5029999999999994E-2</v>
      </c>
      <c r="D231" t="str">
        <f t="shared" si="70"/>
        <v>+0.08528   +0.08503</v>
      </c>
      <c r="E231" t="str">
        <f t="shared" si="71"/>
        <v>+0.08528</v>
      </c>
      <c r="F231" s="125">
        <v>8.5279999999999995E-2</v>
      </c>
      <c r="G231" s="80">
        <f t="shared" si="72"/>
        <v>2.5000000000000022E-4</v>
      </c>
      <c r="H231" s="68">
        <f t="shared" si="73"/>
        <v>2.9315196998123856E-3</v>
      </c>
      <c r="I231">
        <f t="shared" si="74"/>
        <v>0.29315196998123855</v>
      </c>
      <c r="J231">
        <f t="shared" si="75"/>
        <v>8.1529999999999991E-2</v>
      </c>
      <c r="L231">
        <f t="shared" si="76"/>
        <v>8.1779999999999992E-2</v>
      </c>
    </row>
    <row r="232" spans="1:12" x14ac:dyDescent="0.2">
      <c r="A232" t="s">
        <v>300</v>
      </c>
      <c r="B232" t="str">
        <f t="shared" si="69"/>
        <v>+0.13829</v>
      </c>
      <c r="C232" s="125">
        <v>0.13829</v>
      </c>
      <c r="D232" t="str">
        <f t="shared" si="70"/>
        <v>+0.13902   +0.13829</v>
      </c>
      <c r="E232" t="str">
        <f t="shared" si="71"/>
        <v>+0.13902</v>
      </c>
      <c r="F232" s="125">
        <v>0.13902</v>
      </c>
      <c r="G232" s="80">
        <f t="shared" si="72"/>
        <v>7.3000000000000842E-4</v>
      </c>
      <c r="H232" s="68">
        <f t="shared" si="73"/>
        <v>5.2510430153935288E-3</v>
      </c>
      <c r="I232">
        <f t="shared" si="74"/>
        <v>0.52510430153935284</v>
      </c>
      <c r="J232">
        <f t="shared" si="75"/>
        <v>0.18015999999999999</v>
      </c>
      <c r="L232">
        <f t="shared" si="76"/>
        <v>0.18102000000000001</v>
      </c>
    </row>
    <row r="233" spans="1:12" x14ac:dyDescent="0.2">
      <c r="A233" t="s">
        <v>301</v>
      </c>
      <c r="B233" t="str">
        <f t="shared" si="69"/>
        <v>+0.06449</v>
      </c>
      <c r="C233" s="125">
        <v>6.4490000000000006E-2</v>
      </c>
      <c r="D233" t="str">
        <f t="shared" si="70"/>
        <v>+0.06500   +0.06449</v>
      </c>
      <c r="E233" t="str">
        <f t="shared" si="71"/>
        <v>+0.06500</v>
      </c>
      <c r="F233" s="125">
        <v>6.5000000000000002E-2</v>
      </c>
      <c r="G233" s="80">
        <f t="shared" si="72"/>
        <v>5.0999999999999657E-4</v>
      </c>
      <c r="H233" s="68">
        <f t="shared" si="73"/>
        <v>7.8461538461537927E-3</v>
      </c>
      <c r="I233">
        <f t="shared" si="74"/>
        <v>0.78461538461537927</v>
      </c>
      <c r="J233">
        <f t="shared" si="75"/>
        <v>1.9620000000000005E-2</v>
      </c>
      <c r="L233">
        <f t="shared" si="76"/>
        <v>2.0180000000000003E-2</v>
      </c>
    </row>
    <row r="234" spans="1:12" x14ac:dyDescent="0.2">
      <c r="A234" t="s">
        <v>303</v>
      </c>
      <c r="B234" t="str">
        <f t="shared" si="69"/>
        <v>+0.07918</v>
      </c>
      <c r="C234" s="125">
        <v>7.918E-2</v>
      </c>
      <c r="D234" t="str">
        <f t="shared" si="70"/>
        <v>+0.07856   +0.07918</v>
      </c>
      <c r="E234" t="str">
        <f t="shared" si="71"/>
        <v>+0.07856</v>
      </c>
      <c r="F234" s="125">
        <v>7.8560000000000005E-2</v>
      </c>
      <c r="G234" s="80">
        <f t="shared" si="72"/>
        <v>6.1999999999999555E-4</v>
      </c>
      <c r="H234" s="68">
        <f t="shared" si="73"/>
        <v>7.8920570264765216E-3</v>
      </c>
      <c r="I234">
        <f t="shared" si="74"/>
        <v>0.78920570264765211</v>
      </c>
      <c r="J234">
        <f t="shared" si="75"/>
        <v>0.10392999999999999</v>
      </c>
      <c r="L234">
        <f t="shared" si="76"/>
        <v>0.10324</v>
      </c>
    </row>
    <row r="235" spans="1:12" x14ac:dyDescent="0.2">
      <c r="A235" t="s">
        <v>304</v>
      </c>
      <c r="B235" t="str">
        <f t="shared" si="69"/>
        <v>+0.00342</v>
      </c>
      <c r="C235" s="125">
        <v>3.4199999999999999E-3</v>
      </c>
      <c r="D235" t="str">
        <f t="shared" si="70"/>
        <v>+0.00341   +0.00342</v>
      </c>
      <c r="E235" t="str">
        <f t="shared" si="71"/>
        <v>+0.00341</v>
      </c>
      <c r="F235" s="125">
        <v>3.4099999999999998E-3</v>
      </c>
      <c r="G235" s="80">
        <f t="shared" si="72"/>
        <v>1.0000000000000026E-5</v>
      </c>
      <c r="H235" s="68">
        <f t="shared" si="73"/>
        <v>2.9325513196481016E-3</v>
      </c>
      <c r="I235">
        <f t="shared" si="74"/>
        <v>0.29325513196481018</v>
      </c>
      <c r="J235">
        <f t="shared" si="75"/>
        <v>-8.1699999999999995E-2</v>
      </c>
      <c r="L235">
        <f t="shared" si="76"/>
        <v>-8.1750000000000003E-2</v>
      </c>
    </row>
    <row r="236" spans="1:12" x14ac:dyDescent="0.2">
      <c r="A236" t="s">
        <v>305</v>
      </c>
      <c r="B236" t="str">
        <f t="shared" si="69"/>
        <v>+0.04166</v>
      </c>
      <c r="C236" s="125">
        <v>4.1660000000000003E-2</v>
      </c>
      <c r="D236" t="str">
        <f t="shared" si="70"/>
        <v>+0.04188   +0.04166</v>
      </c>
      <c r="E236" t="str">
        <f t="shared" si="71"/>
        <v>+0.04188</v>
      </c>
      <c r="F236" s="125">
        <v>4.1880000000000001E-2</v>
      </c>
      <c r="G236" s="80">
        <f t="shared" si="72"/>
        <v>2.1999999999999797E-4</v>
      </c>
      <c r="H236" s="68">
        <f t="shared" si="73"/>
        <v>5.2531041069722537E-3</v>
      </c>
      <c r="I236">
        <f t="shared" si="74"/>
        <v>0.52531041069722539</v>
      </c>
      <c r="J236">
        <f t="shared" si="75"/>
        <v>-3.7229999999999999E-2</v>
      </c>
      <c r="L236">
        <f t="shared" si="76"/>
        <v>-3.662E-2</v>
      </c>
    </row>
    <row r="237" spans="1:12" x14ac:dyDescent="0.2">
      <c r="A237" t="s">
        <v>306</v>
      </c>
      <c r="B237" t="str">
        <f t="shared" si="69"/>
        <v>-0.04339</v>
      </c>
      <c r="C237" s="125">
        <v>-4.3389999999999998E-2</v>
      </c>
      <c r="D237" t="str">
        <f t="shared" si="70"/>
        <v>-0.04378   -0.04339</v>
      </c>
      <c r="E237" t="str">
        <f t="shared" si="71"/>
        <v>-0.04378</v>
      </c>
      <c r="F237" s="125">
        <v>-4.3779999999999999E-2</v>
      </c>
      <c r="G237" s="80">
        <f t="shared" si="72"/>
        <v>3.9000000000000146E-4</v>
      </c>
      <c r="H237" s="68">
        <f t="shared" si="73"/>
        <v>8.9081772498858253E-3</v>
      </c>
      <c r="I237">
        <f t="shared" si="74"/>
        <v>0.89081772498858258</v>
      </c>
      <c r="J237">
        <f t="shared" si="75"/>
        <v>-8.5269999999999999E-2</v>
      </c>
      <c r="L237">
        <f t="shared" si="76"/>
        <v>-8.5779999999999995E-2</v>
      </c>
    </row>
    <row r="238" spans="1:12" x14ac:dyDescent="0.2">
      <c r="A238" t="s">
        <v>307</v>
      </c>
      <c r="B238" t="str">
        <f t="shared" si="69"/>
        <v>+0.02393</v>
      </c>
      <c r="C238" s="125">
        <v>2.393E-2</v>
      </c>
      <c r="D238" t="str">
        <f t="shared" si="70"/>
        <v>+0.02391   +0.02393</v>
      </c>
      <c r="E238" t="str">
        <f t="shared" si="71"/>
        <v>+0.02391</v>
      </c>
      <c r="F238" s="125">
        <v>2.3910000000000001E-2</v>
      </c>
      <c r="G238" s="80">
        <f t="shared" si="72"/>
        <v>1.9999999999999185E-5</v>
      </c>
      <c r="H238" s="68">
        <f t="shared" si="73"/>
        <v>8.3647009619402699E-4</v>
      </c>
      <c r="I238">
        <f t="shared" si="74"/>
        <v>8.3647009619402704E-2</v>
      </c>
      <c r="J238">
        <f t="shared" si="75"/>
        <v>0.21251</v>
      </c>
      <c r="L238">
        <f t="shared" si="76"/>
        <v>0.21298</v>
      </c>
    </row>
    <row r="239" spans="1:12" x14ac:dyDescent="0.2">
      <c r="A239" t="s">
        <v>308</v>
      </c>
      <c r="B239" t="str">
        <f t="shared" si="69"/>
        <v>+0.17659</v>
      </c>
      <c r="C239" s="125">
        <v>0.17659</v>
      </c>
      <c r="D239" t="str">
        <f t="shared" si="70"/>
        <v>+0.17621   +0.17659</v>
      </c>
      <c r="E239" t="str">
        <f t="shared" si="71"/>
        <v>+0.17621</v>
      </c>
      <c r="F239" s="125">
        <v>0.17621000000000001</v>
      </c>
      <c r="G239" s="80">
        <f t="shared" si="72"/>
        <v>3.7999999999999146E-4</v>
      </c>
      <c r="H239" s="68">
        <f t="shared" si="73"/>
        <v>2.1565177912717293E-3</v>
      </c>
      <c r="I239">
        <f t="shared" si="74"/>
        <v>0.21565177912717293</v>
      </c>
      <c r="J239">
        <f t="shared" si="75"/>
        <v>4.2999999999998595E-4</v>
      </c>
      <c r="L239">
        <f t="shared" si="76"/>
        <v>-9.9999999999822453E-6</v>
      </c>
    </row>
    <row r="240" spans="1:12" x14ac:dyDescent="0.2">
      <c r="A240" t="s">
        <v>309</v>
      </c>
      <c r="B240" t="str">
        <f t="shared" si="69"/>
        <v>+0.04832</v>
      </c>
      <c r="C240" s="125">
        <v>4.8320000000000002E-2</v>
      </c>
      <c r="D240" t="str">
        <f t="shared" si="70"/>
        <v>+0.04871   +0.04832</v>
      </c>
      <c r="E240" t="str">
        <f t="shared" si="71"/>
        <v>+0.04871</v>
      </c>
      <c r="F240" s="125">
        <v>4.8710000000000003E-2</v>
      </c>
      <c r="G240" s="80">
        <f t="shared" si="72"/>
        <v>3.9000000000000146E-4</v>
      </c>
      <c r="H240" s="68">
        <f t="shared" si="73"/>
        <v>8.0065694929172954E-3</v>
      </c>
      <c r="I240">
        <f t="shared" si="74"/>
        <v>0.80065694929172948</v>
      </c>
      <c r="J240">
        <f t="shared" si="75"/>
        <v>9.6980000000000011E-2</v>
      </c>
      <c r="L240">
        <f t="shared" si="76"/>
        <v>9.7430000000000003E-2</v>
      </c>
    </row>
    <row r="241" spans="1:12" x14ac:dyDescent="0.2">
      <c r="A241" t="s">
        <v>310</v>
      </c>
      <c r="B241" t="str">
        <f t="shared" si="69"/>
        <v>+0.04093</v>
      </c>
      <c r="C241" s="125">
        <v>4.0930000000000001E-2</v>
      </c>
      <c r="D241" t="str">
        <f t="shared" si="70"/>
        <v>+0.04113   +0.04093</v>
      </c>
      <c r="E241" t="str">
        <f t="shared" si="71"/>
        <v>+0.04113</v>
      </c>
      <c r="F241" s="125">
        <v>4.113E-2</v>
      </c>
      <c r="G241" s="80">
        <f t="shared" si="72"/>
        <v>1.9999999999999879E-4</v>
      </c>
      <c r="H241" s="68">
        <f t="shared" si="73"/>
        <v>4.8626306831995817E-3</v>
      </c>
      <c r="I241">
        <f t="shared" si="74"/>
        <v>0.48626306831995819</v>
      </c>
      <c r="J241">
        <f t="shared" si="75"/>
        <v>8.2199999999999995E-2</v>
      </c>
      <c r="L241">
        <f t="shared" si="76"/>
        <v>8.227000000000001E-2</v>
      </c>
    </row>
    <row r="242" spans="1:12" x14ac:dyDescent="0.2">
      <c r="A242" t="s">
        <v>311</v>
      </c>
      <c r="B242" t="str">
        <f t="shared" si="69"/>
        <v>+0.10798</v>
      </c>
      <c r="C242" s="125">
        <v>0.10798000000000001</v>
      </c>
      <c r="D242" t="str">
        <f t="shared" si="70"/>
        <v>+0.10856   +0.10798</v>
      </c>
      <c r="E242" t="str">
        <f t="shared" si="71"/>
        <v>+0.10856</v>
      </c>
      <c r="F242" s="125">
        <v>0.10856</v>
      </c>
      <c r="G242" s="80">
        <f t="shared" si="72"/>
        <v>5.7999999999999718E-4</v>
      </c>
      <c r="H242" s="68">
        <f t="shared" si="73"/>
        <v>5.3426676492262081E-3</v>
      </c>
      <c r="I242">
        <f t="shared" si="74"/>
        <v>0.53426676492262082</v>
      </c>
      <c r="J242">
        <f t="shared" si="75"/>
        <v>0.21665000000000001</v>
      </c>
      <c r="L242">
        <f t="shared" si="76"/>
        <v>0.21712000000000001</v>
      </c>
    </row>
    <row r="243" spans="1:12" x14ac:dyDescent="0.2">
      <c r="A243" t="s">
        <v>312</v>
      </c>
      <c r="B243" t="str">
        <f t="shared" si="69"/>
        <v>-0.15347</v>
      </c>
      <c r="C243" s="125">
        <v>-0.15347</v>
      </c>
      <c r="D243" t="str">
        <f t="shared" si="70"/>
        <v>-0.15465   -0.15347</v>
      </c>
      <c r="E243" t="str">
        <f t="shared" si="71"/>
        <v>-0.15465</v>
      </c>
      <c r="F243" s="125">
        <v>-0.15465000000000001</v>
      </c>
      <c r="G243" s="80">
        <f t="shared" si="72"/>
        <v>1.1800000000000144E-3</v>
      </c>
      <c r="H243" s="68">
        <f t="shared" si="73"/>
        <v>7.6301325573877423E-3</v>
      </c>
      <c r="I243">
        <f t="shared" si="74"/>
        <v>0.76301325573877421</v>
      </c>
      <c r="J243">
        <f t="shared" si="75"/>
        <v>-0.10949</v>
      </c>
      <c r="L243">
        <f t="shared" si="76"/>
        <v>-0.11082</v>
      </c>
    </row>
    <row r="244" spans="1:12" x14ac:dyDescent="0.2">
      <c r="A244" t="s">
        <v>313</v>
      </c>
      <c r="B244" t="str">
        <f t="shared" si="69"/>
        <v>+0.11788</v>
      </c>
      <c r="C244" s="125">
        <v>0.11788</v>
      </c>
      <c r="D244" t="str">
        <f t="shared" si="70"/>
        <v>+0.11777   +0.11788</v>
      </c>
      <c r="E244" t="str">
        <f t="shared" si="71"/>
        <v>+0.11777</v>
      </c>
      <c r="F244" s="125">
        <v>0.11777</v>
      </c>
      <c r="G244" s="80">
        <f t="shared" si="72"/>
        <v>1.0999999999999899E-4</v>
      </c>
      <c r="H244" s="68">
        <f t="shared" si="73"/>
        <v>9.3402394497748989E-4</v>
      </c>
      <c r="I244">
        <f t="shared" si="74"/>
        <v>9.3402394497748994E-2</v>
      </c>
      <c r="J244">
        <f t="shared" si="75"/>
        <v>-3.774000000000001E-2</v>
      </c>
      <c r="L244">
        <f t="shared" si="76"/>
        <v>-3.688000000000001E-2</v>
      </c>
    </row>
    <row r="245" spans="1:12" x14ac:dyDescent="0.2">
      <c r="A245" t="s">
        <v>314</v>
      </c>
      <c r="B245" t="str">
        <f t="shared" si="69"/>
        <v>+0.05166</v>
      </c>
      <c r="C245" s="125">
        <v>5.1659999999999998E-2</v>
      </c>
      <c r="D245" t="str">
        <f t="shared" si="70"/>
        <v>+0.05192   +0.05166</v>
      </c>
      <c r="E245" t="str">
        <f t="shared" si="71"/>
        <v>+0.05192</v>
      </c>
      <c r="F245" s="125">
        <v>5.1920000000000001E-2</v>
      </c>
      <c r="G245" s="80">
        <f t="shared" si="72"/>
        <v>2.6000000000000328E-4</v>
      </c>
      <c r="H245" s="68">
        <f t="shared" si="73"/>
        <v>5.0077041602465963E-3</v>
      </c>
      <c r="I245">
        <f t="shared" si="74"/>
        <v>0.50077041602465966</v>
      </c>
      <c r="J245">
        <f t="shared" si="75"/>
        <v>0.16905999999999999</v>
      </c>
      <c r="L245">
        <f t="shared" si="76"/>
        <v>0.16969000000000001</v>
      </c>
    </row>
    <row r="246" spans="1:12" x14ac:dyDescent="0.2">
      <c r="A246" t="s">
        <v>315</v>
      </c>
      <c r="B246" t="str">
        <f t="shared" si="69"/>
        <v>+0.05470</v>
      </c>
      <c r="C246" s="125">
        <v>5.4699999999999999E-2</v>
      </c>
      <c r="D246" t="str">
        <f t="shared" si="70"/>
        <v>+0.05478   +0.05470</v>
      </c>
      <c r="E246" t="str">
        <f t="shared" si="71"/>
        <v>+0.05478</v>
      </c>
      <c r="F246" s="125">
        <v>5.4780000000000002E-2</v>
      </c>
      <c r="G246" s="80">
        <f t="shared" si="72"/>
        <v>8.0000000000003679E-5</v>
      </c>
      <c r="H246" s="68">
        <f t="shared" si="73"/>
        <v>1.4603870025557443E-3</v>
      </c>
      <c r="I246">
        <f t="shared" si="74"/>
        <v>0.14603870025557442</v>
      </c>
      <c r="J246">
        <f t="shared" si="75"/>
        <v>0.20965</v>
      </c>
      <c r="L246">
        <f t="shared" si="76"/>
        <v>0.20943000000000001</v>
      </c>
    </row>
    <row r="247" spans="1:12" x14ac:dyDescent="0.2">
      <c r="A247" t="s">
        <v>316</v>
      </c>
      <c r="B247" t="str">
        <f t="shared" si="69"/>
        <v>-0.02438</v>
      </c>
      <c r="C247" s="125">
        <v>-2.4379999999999999E-2</v>
      </c>
      <c r="D247" t="str">
        <f t="shared" si="70"/>
        <v>-0.02454   -0.02438</v>
      </c>
      <c r="E247" t="str">
        <f t="shared" si="71"/>
        <v>-0.02454</v>
      </c>
      <c r="F247" s="125">
        <v>-2.4539999999999999E-2</v>
      </c>
      <c r="G247" s="80">
        <f t="shared" si="72"/>
        <v>1.6000000000000042E-4</v>
      </c>
      <c r="H247" s="68">
        <f t="shared" si="73"/>
        <v>6.5199674001630162E-3</v>
      </c>
      <c r="I247">
        <f t="shared" si="74"/>
        <v>0.65199674001630159</v>
      </c>
      <c r="J247">
        <f t="shared" si="75"/>
        <v>-4.8339999999999994E-2</v>
      </c>
      <c r="L247">
        <f t="shared" si="76"/>
        <v>-4.8460000000000003E-2</v>
      </c>
    </row>
    <row r="248" spans="1:12" x14ac:dyDescent="0.2">
      <c r="A248" t="s">
        <v>317</v>
      </c>
      <c r="B248" t="str">
        <f t="shared" si="69"/>
        <v>+0.01139</v>
      </c>
      <c r="C248" s="125">
        <v>1.1390000000000001E-2</v>
      </c>
      <c r="D248" t="str">
        <f t="shared" si="70"/>
        <v>+0.01144   +0.01139</v>
      </c>
      <c r="E248" t="str">
        <f t="shared" si="71"/>
        <v>+0.01144</v>
      </c>
      <c r="F248" s="125">
        <v>1.1440000000000001E-2</v>
      </c>
      <c r="G248" s="80">
        <f t="shared" si="72"/>
        <v>4.9999999999999697E-5</v>
      </c>
      <c r="H248" s="68">
        <f t="shared" si="73"/>
        <v>4.3706293706293441E-3</v>
      </c>
      <c r="I248">
        <f t="shared" si="74"/>
        <v>0.43706293706293442</v>
      </c>
      <c r="J248">
        <f t="shared" si="75"/>
        <v>-0.10580000000000001</v>
      </c>
      <c r="L248">
        <f t="shared" si="76"/>
        <v>-0.10632999999999999</v>
      </c>
    </row>
    <row r="249" spans="1:12" x14ac:dyDescent="0.2">
      <c r="A249" t="s">
        <v>318</v>
      </c>
      <c r="B249" t="str">
        <f t="shared" si="69"/>
        <v>+0.02810</v>
      </c>
      <c r="C249" s="125">
        <v>2.81E-2</v>
      </c>
      <c r="D249" t="str">
        <f t="shared" si="70"/>
        <v>+0.02801   +0.02810</v>
      </c>
      <c r="E249" t="str">
        <f t="shared" si="71"/>
        <v>+0.02801</v>
      </c>
      <c r="F249" s="125">
        <v>2.801E-2</v>
      </c>
      <c r="G249" s="80">
        <f t="shared" si="72"/>
        <v>8.9999999999999802E-5</v>
      </c>
      <c r="H249" s="68">
        <f t="shared" si="73"/>
        <v>3.2131381649410855E-3</v>
      </c>
      <c r="I249">
        <f t="shared" si="74"/>
        <v>0.32131381649410856</v>
      </c>
      <c r="J249">
        <f t="shared" si="75"/>
        <v>8.0199999999999994E-2</v>
      </c>
      <c r="L249">
        <f t="shared" si="76"/>
        <v>7.9939999999999997E-2</v>
      </c>
    </row>
    <row r="250" spans="1:12" x14ac:dyDescent="0.2">
      <c r="A250" t="s">
        <v>319</v>
      </c>
      <c r="B250" t="str">
        <f t="shared" si="69"/>
        <v>+2.19829</v>
      </c>
      <c r="C250" s="125">
        <v>2.1982900000000001</v>
      </c>
      <c r="D250" t="str">
        <f t="shared" si="70"/>
        <v>+2.19118   +2.19829</v>
      </c>
      <c r="E250" t="str">
        <f t="shared" si="71"/>
        <v>+2.19118</v>
      </c>
      <c r="F250" s="125">
        <v>2.1911800000000001</v>
      </c>
      <c r="G250" s="80">
        <f t="shared" si="72"/>
        <v>7.1099999999999497E-3</v>
      </c>
      <c r="H250" s="68">
        <f t="shared" si="73"/>
        <v>3.2448269881981168E-3</v>
      </c>
      <c r="I250">
        <f t="shared" si="74"/>
        <v>0.32448269881981168</v>
      </c>
      <c r="J250">
        <f t="shared" si="75"/>
        <v>2.2531400000000001</v>
      </c>
      <c r="L250">
        <f t="shared" si="76"/>
        <v>2.2459500000000001</v>
      </c>
    </row>
    <row r="251" spans="1:12" x14ac:dyDescent="0.2">
      <c r="A251" t="s">
        <v>320</v>
      </c>
      <c r="B251" t="str">
        <f t="shared" si="69"/>
        <v>-0.91867</v>
      </c>
      <c r="C251" s="125">
        <v>-0.91866999999999999</v>
      </c>
      <c r="D251" t="str">
        <f t="shared" si="70"/>
        <v>-0.92477   -0.91867</v>
      </c>
      <c r="E251" t="str">
        <f t="shared" si="71"/>
        <v>-0.92477</v>
      </c>
      <c r="F251" s="125">
        <v>-0.92476999999999998</v>
      </c>
      <c r="G251" s="80">
        <f t="shared" si="72"/>
        <v>6.0999999999999943E-3</v>
      </c>
      <c r="H251" s="68">
        <f t="shared" si="73"/>
        <v>6.5962347394487222E-3</v>
      </c>
      <c r="I251">
        <f t="shared" si="74"/>
        <v>0.6596234739448722</v>
      </c>
      <c r="J251">
        <f t="shared" si="75"/>
        <v>-0.97062000000000004</v>
      </c>
      <c r="L251">
        <f t="shared" si="76"/>
        <v>-0.97670000000000001</v>
      </c>
    </row>
    <row r="252" spans="1:12" x14ac:dyDescent="0.2">
      <c r="A252" t="s">
        <v>321</v>
      </c>
      <c r="B252" t="str">
        <f t="shared" si="69"/>
        <v>-0.46512</v>
      </c>
      <c r="C252" s="125">
        <v>-0.46511999999999998</v>
      </c>
      <c r="D252" t="str">
        <f t="shared" si="70"/>
        <v>-0.46812   -0.46512</v>
      </c>
      <c r="E252" t="str">
        <f t="shared" si="71"/>
        <v>-0.46812</v>
      </c>
      <c r="F252" s="125">
        <v>-0.46811999999999998</v>
      </c>
      <c r="G252" s="80">
        <f t="shared" si="72"/>
        <v>3.0000000000000027E-3</v>
      </c>
      <c r="H252" s="68">
        <f t="shared" si="73"/>
        <v>6.4086131761086958E-3</v>
      </c>
      <c r="I252">
        <f t="shared" si="74"/>
        <v>0.64086131761086962</v>
      </c>
      <c r="J252">
        <f t="shared" si="75"/>
        <v>-0.48960999999999999</v>
      </c>
      <c r="L252">
        <f t="shared" si="76"/>
        <v>-0.49267</v>
      </c>
    </row>
    <row r="253" spans="1:12" x14ac:dyDescent="0.2">
      <c r="A253" t="s">
        <v>322</v>
      </c>
      <c r="B253" t="str">
        <f t="shared" si="69"/>
        <v xml:space="preserve">-0.0695 </v>
      </c>
      <c r="C253" s="125">
        <v>-6.9500000000000006E-2</v>
      </c>
      <c r="D253" t="str">
        <f t="shared" si="70"/>
        <v xml:space="preserve">-0.06922   -0.0695 </v>
      </c>
      <c r="E253" t="str">
        <f t="shared" si="71"/>
        <v>-0.06922</v>
      </c>
      <c r="F253" s="125">
        <v>-6.9220000000000004E-2</v>
      </c>
      <c r="G253" s="80">
        <f t="shared" si="72"/>
        <v>2.8000000000000247E-4</v>
      </c>
      <c r="H253" s="68">
        <f t="shared" si="73"/>
        <v>4.0450736781277438E-3</v>
      </c>
      <c r="I253">
        <f t="shared" si="74"/>
        <v>0.40450736781277435</v>
      </c>
      <c r="J253">
        <f t="shared" si="75"/>
        <v>-0.11804000000000001</v>
      </c>
      <c r="L253">
        <f t="shared" si="76"/>
        <v>-0.11794</v>
      </c>
    </row>
    <row r="254" spans="1:12" x14ac:dyDescent="0.2">
      <c r="A254" t="s">
        <v>323</v>
      </c>
      <c r="B254" t="str">
        <f t="shared" si="69"/>
        <v>-0.11116</v>
      </c>
      <c r="C254" s="125">
        <v>-0.11115999999999999</v>
      </c>
      <c r="D254" t="str">
        <f t="shared" si="70"/>
        <v>-0.11185   -0.11116</v>
      </c>
      <c r="E254" t="str">
        <f t="shared" si="71"/>
        <v>-0.11185</v>
      </c>
      <c r="F254" s="125">
        <v>-0.11185</v>
      </c>
      <c r="G254" s="80">
        <f t="shared" si="72"/>
        <v>6.9000000000001005E-4</v>
      </c>
      <c r="H254" s="68">
        <f t="shared" si="73"/>
        <v>6.1689763075548501E-3</v>
      </c>
      <c r="I254">
        <f t="shared" si="74"/>
        <v>0.61689763075548498</v>
      </c>
      <c r="J254">
        <f t="shared" si="75"/>
        <v>-8.6569999999999994E-2</v>
      </c>
      <c r="L254">
        <f t="shared" si="76"/>
        <v>-8.7300000000000003E-2</v>
      </c>
    </row>
    <row r="255" spans="1:12" x14ac:dyDescent="0.2">
      <c r="A255" t="s">
        <v>324</v>
      </c>
      <c r="B255" t="str">
        <f t="shared" si="69"/>
        <v>-0.00181</v>
      </c>
      <c r="C255" s="125">
        <v>-1.81E-3</v>
      </c>
      <c r="D255" t="str">
        <f t="shared" si="70"/>
        <v>-0.00182   -0.00181</v>
      </c>
      <c r="E255" t="str">
        <f t="shared" si="71"/>
        <v>-0.00182</v>
      </c>
      <c r="F255" s="125">
        <v>-1.82E-3</v>
      </c>
      <c r="G255" s="80">
        <f t="shared" si="72"/>
        <v>1.0000000000000026E-5</v>
      </c>
      <c r="H255" s="68">
        <f t="shared" si="73"/>
        <v>5.4945054945055088E-3</v>
      </c>
      <c r="I255">
        <f t="shared" si="74"/>
        <v>0.54945054945055083</v>
      </c>
      <c r="J255">
        <f t="shared" si="75"/>
        <v>-4.2999999999999997E-2</v>
      </c>
      <c r="L255">
        <f t="shared" si="76"/>
        <v>-4.2960000000000005E-2</v>
      </c>
    </row>
    <row r="256" spans="1:12" x14ac:dyDescent="0.2">
      <c r="A256" t="s">
        <v>325</v>
      </c>
      <c r="B256" t="str">
        <f t="shared" si="69"/>
        <v>-0.03646</v>
      </c>
      <c r="C256" s="125">
        <v>-3.6459999999999999E-2</v>
      </c>
      <c r="D256" t="str">
        <f t="shared" si="70"/>
        <v>-0.03672   -0.03646</v>
      </c>
      <c r="E256" t="str">
        <f t="shared" si="71"/>
        <v>-0.03672</v>
      </c>
      <c r="F256" s="125">
        <v>-3.6720000000000003E-2</v>
      </c>
      <c r="G256" s="80">
        <f t="shared" si="72"/>
        <v>2.6000000000000328E-4</v>
      </c>
      <c r="H256" s="68">
        <f t="shared" si="73"/>
        <v>7.0806100217865814E-3</v>
      </c>
      <c r="I256">
        <f t="shared" si="74"/>
        <v>0.70806100217865819</v>
      </c>
      <c r="J256">
        <f t="shared" si="75"/>
        <v>-2.5079999999999998E-2</v>
      </c>
      <c r="L256">
        <f t="shared" si="76"/>
        <v>-2.5270000000000001E-2</v>
      </c>
    </row>
    <row r="257" spans="1:12" x14ac:dyDescent="0.2">
      <c r="A257" t="s">
        <v>326</v>
      </c>
      <c r="B257" t="str">
        <f t="shared" si="69"/>
        <v>-0.22916</v>
      </c>
      <c r="C257" s="125">
        <v>-0.22916</v>
      </c>
      <c r="D257" t="str">
        <f t="shared" si="70"/>
        <v>-0.22900   -0.22916</v>
      </c>
      <c r="E257" t="str">
        <f t="shared" si="71"/>
        <v>-0.22900</v>
      </c>
      <c r="F257" s="125">
        <v>-0.22900000000000001</v>
      </c>
      <c r="G257" s="80">
        <f t="shared" si="72"/>
        <v>1.5999999999999348E-4</v>
      </c>
      <c r="H257" s="68">
        <f t="shared" si="73"/>
        <v>6.9868995633184927E-4</v>
      </c>
      <c r="I257">
        <f t="shared" si="74"/>
        <v>6.9868995633184924E-2</v>
      </c>
      <c r="J257">
        <f t="shared" si="75"/>
        <v>-0.3372</v>
      </c>
      <c r="L257">
        <f t="shared" si="76"/>
        <v>-0.33756000000000003</v>
      </c>
    </row>
    <row r="258" spans="1:12" x14ac:dyDescent="0.2">
      <c r="A258" t="s">
        <v>327</v>
      </c>
      <c r="B258" t="str">
        <f t="shared" si="69"/>
        <v>-0.06855</v>
      </c>
      <c r="C258" s="125">
        <v>-6.855E-2</v>
      </c>
      <c r="D258" t="str">
        <f t="shared" si="70"/>
        <v>-0.06894   -0.06855</v>
      </c>
      <c r="E258" t="str">
        <f t="shared" si="71"/>
        <v>-0.06894</v>
      </c>
      <c r="F258" s="125">
        <v>-6.8940000000000001E-2</v>
      </c>
      <c r="G258" s="80">
        <f t="shared" si="72"/>
        <v>3.9000000000000146E-4</v>
      </c>
      <c r="H258" s="68">
        <f t="shared" si="73"/>
        <v>5.6570931244560698E-3</v>
      </c>
      <c r="I258">
        <f t="shared" si="74"/>
        <v>0.56570931244560696</v>
      </c>
      <c r="J258">
        <f t="shared" si="75"/>
        <v>-8.0009999999999998E-2</v>
      </c>
      <c r="L258">
        <f t="shared" si="76"/>
        <v>-8.0390000000000003E-2</v>
      </c>
    </row>
    <row r="259" spans="1:12" x14ac:dyDescent="0.2">
      <c r="A259" t="s">
        <v>328</v>
      </c>
      <c r="B259" t="str">
        <f t="shared" si="69"/>
        <v>-0.02748</v>
      </c>
      <c r="C259" s="125">
        <v>-2.7480000000000001E-2</v>
      </c>
      <c r="D259" t="str">
        <f t="shared" si="70"/>
        <v>-0.02727   -0.02748</v>
      </c>
      <c r="E259" t="str">
        <f t="shared" si="71"/>
        <v>-0.02727</v>
      </c>
      <c r="F259" s="125">
        <v>-2.7269999999999999E-2</v>
      </c>
      <c r="G259" s="80">
        <f t="shared" si="72"/>
        <v>2.1000000000000185E-4</v>
      </c>
      <c r="H259" s="68">
        <f t="shared" si="73"/>
        <v>7.7007700770077691E-3</v>
      </c>
      <c r="I259">
        <f t="shared" si="74"/>
        <v>0.77007700770077692</v>
      </c>
      <c r="J259">
        <f t="shared" si="75"/>
        <v>3.8999999999999799E-4</v>
      </c>
      <c r="L259">
        <f t="shared" si="76"/>
        <v>7.4000000000000107E-4</v>
      </c>
    </row>
    <row r="260" spans="1:12" x14ac:dyDescent="0.2">
      <c r="A260" t="s">
        <v>329</v>
      </c>
      <c r="B260" t="str">
        <f t="shared" si="69"/>
        <v>-0.05159</v>
      </c>
      <c r="C260" s="125">
        <v>-5.1589999999999997E-2</v>
      </c>
      <c r="D260" t="str">
        <f t="shared" si="70"/>
        <v>-0.05203   -0.05159</v>
      </c>
      <c r="E260" t="str">
        <f t="shared" si="71"/>
        <v>-0.05203</v>
      </c>
      <c r="F260" s="125">
        <v>-5.203E-2</v>
      </c>
      <c r="G260" s="80">
        <f t="shared" si="72"/>
        <v>4.4000000000000289E-4</v>
      </c>
      <c r="H260" s="68">
        <f t="shared" si="73"/>
        <v>8.456659619450373E-3</v>
      </c>
      <c r="I260">
        <f t="shared" si="74"/>
        <v>0.84566596194503729</v>
      </c>
      <c r="J260">
        <f t="shared" si="75"/>
        <v>-0.10663</v>
      </c>
      <c r="L260">
        <f t="shared" si="76"/>
        <v>-0.10680000000000001</v>
      </c>
    </row>
    <row r="261" spans="1:12" x14ac:dyDescent="0.2">
      <c r="A261" t="s">
        <v>330</v>
      </c>
      <c r="B261" t="str">
        <f t="shared" si="69"/>
        <v>-0.11127</v>
      </c>
      <c r="C261" s="125">
        <v>-0.11126999999999999</v>
      </c>
      <c r="D261" t="str">
        <f t="shared" si="70"/>
        <v>-0.11178   -0.11127</v>
      </c>
      <c r="E261" t="str">
        <f t="shared" si="71"/>
        <v>-0.11178</v>
      </c>
      <c r="F261" s="125">
        <v>-0.11178</v>
      </c>
      <c r="G261" s="80">
        <f t="shared" si="72"/>
        <v>5.1000000000001044E-4</v>
      </c>
      <c r="H261" s="68">
        <f t="shared" si="73"/>
        <v>4.5625335480408875E-3</v>
      </c>
      <c r="I261">
        <f t="shared" si="74"/>
        <v>0.45625335480408874</v>
      </c>
      <c r="J261">
        <f t="shared" si="75"/>
        <v>-0.13927</v>
      </c>
      <c r="L261">
        <f t="shared" si="76"/>
        <v>-0.13979</v>
      </c>
    </row>
    <row r="262" spans="1:12" x14ac:dyDescent="0.2">
      <c r="A262" t="s">
        <v>331</v>
      </c>
      <c r="B262" t="str">
        <f t="shared" si="69"/>
        <v>-0.12307</v>
      </c>
      <c r="C262" s="125">
        <v>-0.12307</v>
      </c>
      <c r="D262" t="str">
        <f t="shared" si="70"/>
        <v>-0.12367   -0.12307</v>
      </c>
      <c r="E262" t="str">
        <f t="shared" si="71"/>
        <v>-0.12367</v>
      </c>
      <c r="F262" s="125">
        <v>-0.12367</v>
      </c>
      <c r="G262" s="80">
        <f t="shared" si="72"/>
        <v>6.0000000000000331E-4</v>
      </c>
      <c r="H262" s="68">
        <f t="shared" si="73"/>
        <v>4.8516212501011017E-3</v>
      </c>
      <c r="I262">
        <f t="shared" si="74"/>
        <v>0.48516212501011019</v>
      </c>
      <c r="J262">
        <f t="shared" si="75"/>
        <v>-0.27999000000000002</v>
      </c>
      <c r="L262">
        <f t="shared" si="76"/>
        <v>-0.28171000000000002</v>
      </c>
    </row>
    <row r="263" spans="1:12" x14ac:dyDescent="0.2">
      <c r="A263" t="s">
        <v>332</v>
      </c>
      <c r="B263" t="str">
        <f t="shared" si="69"/>
        <v>+0.15908</v>
      </c>
      <c r="C263" s="125">
        <v>0.15908</v>
      </c>
      <c r="D263" t="str">
        <f t="shared" si="70"/>
        <v>+0.15803   +0.15908</v>
      </c>
      <c r="E263" t="str">
        <f t="shared" si="71"/>
        <v>+0.15803</v>
      </c>
      <c r="F263" s="125">
        <v>0.15803</v>
      </c>
      <c r="G263" s="80">
        <f t="shared" si="72"/>
        <v>1.0499999999999954E-3</v>
      </c>
      <c r="H263" s="68">
        <f t="shared" si="73"/>
        <v>6.6443080427766588E-3</v>
      </c>
      <c r="I263">
        <f t="shared" si="74"/>
        <v>0.66443080427766588</v>
      </c>
      <c r="J263">
        <f t="shared" si="75"/>
        <v>0.46371000000000001</v>
      </c>
      <c r="L263">
        <f t="shared" si="76"/>
        <v>0.46279999999999999</v>
      </c>
    </row>
    <row r="264" spans="1:12" x14ac:dyDescent="0.2">
      <c r="A264" t="s">
        <v>333</v>
      </c>
      <c r="B264" t="str">
        <f t="shared" si="69"/>
        <v>+0.14746</v>
      </c>
      <c r="C264" s="125">
        <v>0.14746000000000001</v>
      </c>
      <c r="D264" t="str">
        <f t="shared" si="70"/>
        <v>+0.14820   +0.14746</v>
      </c>
      <c r="E264" t="str">
        <f t="shared" si="71"/>
        <v>+0.14820</v>
      </c>
      <c r="F264" s="125">
        <v>0.1482</v>
      </c>
      <c r="G264" s="80">
        <f t="shared" si="72"/>
        <v>7.3999999999999067E-4</v>
      </c>
      <c r="H264" s="68">
        <f t="shared" si="73"/>
        <v>4.9932523616733511E-3</v>
      </c>
      <c r="I264">
        <f t="shared" si="74"/>
        <v>0.4993252361673351</v>
      </c>
      <c r="J264">
        <f t="shared" si="75"/>
        <v>-8.900000000000019E-4</v>
      </c>
      <c r="L264">
        <f t="shared" si="76"/>
        <v>-1.5999999999999348E-4</v>
      </c>
    </row>
    <row r="265" spans="1:12" x14ac:dyDescent="0.2">
      <c r="A265" t="s">
        <v>334</v>
      </c>
      <c r="B265" t="str">
        <f t="shared" si="69"/>
        <v>+0.04679</v>
      </c>
      <c r="C265" s="125">
        <v>4.6789999999999998E-2</v>
      </c>
      <c r="D265" t="str">
        <f t="shared" si="70"/>
        <v>+0.04662   +0.04679</v>
      </c>
      <c r="E265" t="str">
        <f t="shared" si="71"/>
        <v>+0.04662</v>
      </c>
      <c r="F265" s="125">
        <v>4.6620000000000002E-2</v>
      </c>
      <c r="G265" s="80">
        <f t="shared" si="72"/>
        <v>1.6999999999999654E-4</v>
      </c>
      <c r="H265" s="68">
        <f t="shared" si="73"/>
        <v>3.6465036465035722E-3</v>
      </c>
      <c r="I265">
        <f t="shared" si="74"/>
        <v>0.36465036465035722</v>
      </c>
      <c r="J265">
        <f t="shared" si="75"/>
        <v>3.0000000000000165E-4</v>
      </c>
      <c r="L265">
        <f t="shared" si="76"/>
        <v>1.6000000000000042E-4</v>
      </c>
    </row>
    <row r="266" spans="1:12" x14ac:dyDescent="0.2">
      <c r="A266" t="s">
        <v>335</v>
      </c>
      <c r="B266" t="str">
        <f t="shared" si="69"/>
        <v>+0.01650</v>
      </c>
      <c r="C266" s="125">
        <v>1.6500000000000001E-2</v>
      </c>
      <c r="D266" t="str">
        <f t="shared" si="70"/>
        <v>+0.01659   +0.01650</v>
      </c>
      <c r="E266" t="str">
        <f t="shared" si="71"/>
        <v>+0.01659</v>
      </c>
      <c r="F266" s="125">
        <v>1.6590000000000001E-2</v>
      </c>
      <c r="G266" s="80">
        <f t="shared" si="72"/>
        <v>8.9999999999999802E-5</v>
      </c>
      <c r="H266" s="68">
        <f t="shared" si="73"/>
        <v>5.4249547920433875E-3</v>
      </c>
      <c r="I266">
        <f t="shared" si="74"/>
        <v>0.54249547920433872</v>
      </c>
      <c r="J266">
        <f t="shared" si="75"/>
        <v>-8.000000000000021E-5</v>
      </c>
      <c r="L266">
        <f t="shared" si="76"/>
        <v>9.9999999999995925E-6</v>
      </c>
    </row>
    <row r="267" spans="1:12" x14ac:dyDescent="0.2">
      <c r="A267" t="s">
        <v>336</v>
      </c>
      <c r="B267" t="str">
        <f t="shared" si="69"/>
        <v>-0.02223</v>
      </c>
      <c r="C267" s="125">
        <v>-2.223E-2</v>
      </c>
      <c r="D267" t="str">
        <f t="shared" si="70"/>
        <v>-0.02219   -0.02223</v>
      </c>
      <c r="E267" t="str">
        <f t="shared" si="71"/>
        <v>-0.02219</v>
      </c>
      <c r="F267" s="125">
        <v>-2.2190000000000001E-2</v>
      </c>
      <c r="G267" s="80">
        <f t="shared" si="72"/>
        <v>3.999999999999837E-5</v>
      </c>
      <c r="H267" s="68">
        <f t="shared" si="73"/>
        <v>1.80261378999542E-3</v>
      </c>
      <c r="I267">
        <f t="shared" si="74"/>
        <v>0.180261378999542</v>
      </c>
      <c r="J267">
        <f t="shared" si="75"/>
        <v>-9.9999999999995925E-6</v>
      </c>
      <c r="L267">
        <f t="shared" si="76"/>
        <v>9.9999999999995925E-6</v>
      </c>
    </row>
    <row r="268" spans="1:12" x14ac:dyDescent="0.2">
      <c r="A268" t="s">
        <v>337</v>
      </c>
      <c r="B268" t="str">
        <f t="shared" ref="B268:B275" si="77">RIGHT(A268,8)</f>
        <v>-0.00699</v>
      </c>
      <c r="C268" s="125">
        <v>-6.9899999999999997E-3</v>
      </c>
      <c r="D268" t="str">
        <f t="shared" ref="D268:D275" si="78">RIGHT(A268,19)</f>
        <v>-0.00695   -0.00699</v>
      </c>
      <c r="E268" t="str">
        <f t="shared" ref="E268:E275" si="79">LEFT(D268,8)</f>
        <v>-0.00695</v>
      </c>
      <c r="F268" s="125">
        <v>-6.9499999999999996E-3</v>
      </c>
      <c r="G268" s="80">
        <f t="shared" ref="G268:G275" si="80">ABS(F268-C268)</f>
        <v>4.0000000000000105E-5</v>
      </c>
      <c r="H268" s="68">
        <f t="shared" ref="H268:H275" si="81">ABS(G268)/ABS(F268)</f>
        <v>5.7553956834532531E-3</v>
      </c>
      <c r="I268">
        <f t="shared" ref="I268:I275" si="82">H268*100</f>
        <v>0.57553956834532527</v>
      </c>
      <c r="J268">
        <f t="shared" si="75"/>
        <v>-8.9999999999999802E-5</v>
      </c>
      <c r="L268">
        <f t="shared" si="76"/>
        <v>0</v>
      </c>
    </row>
    <row r="269" spans="1:12" x14ac:dyDescent="0.2">
      <c r="A269" t="s">
        <v>338</v>
      </c>
      <c r="B269" t="str">
        <f t="shared" si="77"/>
        <v>-0.15482</v>
      </c>
      <c r="C269" s="125">
        <v>-0.15482000000000001</v>
      </c>
      <c r="D269" t="str">
        <f t="shared" si="78"/>
        <v>-0.15465   -0.15482</v>
      </c>
      <c r="E269" t="str">
        <f t="shared" si="79"/>
        <v>-0.15465</v>
      </c>
      <c r="F269" s="125">
        <v>-0.15465000000000001</v>
      </c>
      <c r="G269" s="80">
        <f t="shared" si="80"/>
        <v>1.7000000000000348E-4</v>
      </c>
      <c r="H269" s="68">
        <f t="shared" si="81"/>
        <v>1.0992563853863787E-3</v>
      </c>
      <c r="I269">
        <f t="shared" si="82"/>
        <v>0.10992563853863786</v>
      </c>
      <c r="J269">
        <f t="shared" ref="J269:J274" si="83">C269-C131</f>
        <v>1.1999999999998123E-4</v>
      </c>
      <c r="L269">
        <f t="shared" ref="L269:L275" si="84">F269-F131</f>
        <v>0</v>
      </c>
    </row>
    <row r="270" spans="1:12" x14ac:dyDescent="0.2">
      <c r="A270" t="s">
        <v>339</v>
      </c>
      <c r="B270" t="str">
        <f t="shared" si="77"/>
        <v>+0.22756</v>
      </c>
      <c r="C270" s="125">
        <v>0.22756000000000001</v>
      </c>
      <c r="D270" t="str">
        <f t="shared" si="78"/>
        <v>+0.22885   +0.22756</v>
      </c>
      <c r="E270" t="str">
        <f t="shared" si="79"/>
        <v>+0.22885</v>
      </c>
      <c r="F270" s="125">
        <v>0.22885</v>
      </c>
      <c r="G270" s="80">
        <f t="shared" si="80"/>
        <v>1.2899999999999856E-3</v>
      </c>
      <c r="H270" s="68">
        <f t="shared" si="81"/>
        <v>5.6368800524360307E-3</v>
      </c>
      <c r="I270">
        <f t="shared" si="82"/>
        <v>0.56368800524360307</v>
      </c>
      <c r="J270">
        <f t="shared" si="83"/>
        <v>0</v>
      </c>
      <c r="L270">
        <f t="shared" si="84"/>
        <v>0</v>
      </c>
    </row>
    <row r="271" spans="1:12" x14ac:dyDescent="0.2">
      <c r="A271" t="s">
        <v>340</v>
      </c>
      <c r="B271" t="str">
        <f t="shared" si="77"/>
        <v>+0.07674</v>
      </c>
      <c r="C271" s="125">
        <v>7.6740000000000003E-2</v>
      </c>
      <c r="D271" t="str">
        <f t="shared" si="78"/>
        <v>+0.07647   +0.07674</v>
      </c>
      <c r="E271" t="str">
        <f t="shared" si="79"/>
        <v>+0.07647</v>
      </c>
      <c r="F271" s="125">
        <v>7.6469999999999996E-2</v>
      </c>
      <c r="G271" s="80">
        <f t="shared" si="80"/>
        <v>2.7000000000000635E-4</v>
      </c>
      <c r="H271" s="68">
        <f t="shared" si="81"/>
        <v>3.5307963907415503E-3</v>
      </c>
      <c r="I271">
        <f t="shared" si="82"/>
        <v>0.35307963907415502</v>
      </c>
      <c r="J271">
        <f t="shared" si="83"/>
        <v>-5.9999999999990616E-5</v>
      </c>
      <c r="L271">
        <f t="shared" si="84"/>
        <v>0</v>
      </c>
    </row>
    <row r="272" spans="1:12" x14ac:dyDescent="0.2">
      <c r="A272" t="s">
        <v>341</v>
      </c>
      <c r="B272" t="str">
        <f t="shared" si="77"/>
        <v>+0.02406</v>
      </c>
      <c r="C272" s="125">
        <v>2.4060000000000002E-2</v>
      </c>
      <c r="D272" t="str">
        <f t="shared" si="78"/>
        <v>+0.02416   +0.02406</v>
      </c>
      <c r="E272" t="str">
        <f t="shared" si="79"/>
        <v>+0.02416</v>
      </c>
      <c r="F272" s="125">
        <v>2.4160000000000001E-2</v>
      </c>
      <c r="G272" s="80">
        <f t="shared" si="80"/>
        <v>9.9999999999999395E-5</v>
      </c>
      <c r="H272" s="68">
        <f t="shared" si="81"/>
        <v>4.1390728476820944E-3</v>
      </c>
      <c r="I272">
        <f t="shared" si="82"/>
        <v>0.41390728476820943</v>
      </c>
      <c r="J272">
        <f t="shared" si="83"/>
        <v>-8.9999999999999802E-5</v>
      </c>
      <c r="L272">
        <f t="shared" si="84"/>
        <v>-9.9999999999995925E-6</v>
      </c>
    </row>
    <row r="273" spans="1:18" x14ac:dyDescent="0.2">
      <c r="A273" t="s">
        <v>342</v>
      </c>
      <c r="B273" t="str">
        <f t="shared" si="77"/>
        <v>+0.02939</v>
      </c>
      <c r="C273" s="125">
        <v>2.9389999999999999E-2</v>
      </c>
      <c r="D273" t="str">
        <f t="shared" si="78"/>
        <v>+0.02968   +0.02939</v>
      </c>
      <c r="E273" t="str">
        <f t="shared" si="79"/>
        <v>+0.02968</v>
      </c>
      <c r="F273" s="125">
        <v>2.9680000000000002E-2</v>
      </c>
      <c r="G273" s="80">
        <f t="shared" si="80"/>
        <v>2.9000000000000206E-4</v>
      </c>
      <c r="H273" s="68">
        <f t="shared" si="81"/>
        <v>9.7708894878706896E-3</v>
      </c>
      <c r="I273">
        <f t="shared" si="82"/>
        <v>0.97708894878706898</v>
      </c>
      <c r="J273">
        <f t="shared" si="83"/>
        <v>-3.7000000000000227E-4</v>
      </c>
      <c r="L273">
        <f t="shared" si="84"/>
        <v>-1.9999999999999185E-5</v>
      </c>
    </row>
    <row r="274" spans="1:18" x14ac:dyDescent="0.2">
      <c r="A274" t="s">
        <v>343</v>
      </c>
      <c r="B274" t="str">
        <f t="shared" si="77"/>
        <v>+0.09214</v>
      </c>
      <c r="C274" s="125">
        <v>9.214E-2</v>
      </c>
      <c r="D274" t="str">
        <f t="shared" si="78"/>
        <v>+0.09200   +0.09214</v>
      </c>
      <c r="E274" t="str">
        <f t="shared" si="79"/>
        <v>+0.09200</v>
      </c>
      <c r="F274" s="125">
        <v>9.1999999999999998E-2</v>
      </c>
      <c r="G274" s="80">
        <f t="shared" si="80"/>
        <v>1.4000000000000123E-4</v>
      </c>
      <c r="H274" s="68">
        <f>ABS(G274)/ABS(F274)</f>
        <v>1.521739130434796E-3</v>
      </c>
      <c r="I274">
        <f t="shared" si="82"/>
        <v>0.1521739130434796</v>
      </c>
      <c r="J274">
        <f t="shared" si="83"/>
        <v>-4.9999999999994493E-5</v>
      </c>
      <c r="L274">
        <f t="shared" si="84"/>
        <v>0</v>
      </c>
    </row>
    <row r="275" spans="1:18" x14ac:dyDescent="0.2">
      <c r="A275" t="s">
        <v>344</v>
      </c>
      <c r="B275" t="str">
        <f t="shared" si="77"/>
        <v>+0.08235</v>
      </c>
      <c r="C275" s="125">
        <v>8.2350000000000007E-2</v>
      </c>
      <c r="D275" t="str">
        <f t="shared" si="78"/>
        <v>+0.08280   +0.08235</v>
      </c>
      <c r="E275" t="str">
        <f t="shared" si="79"/>
        <v>+0.08280</v>
      </c>
      <c r="F275" s="125">
        <v>8.2799999999999999E-2</v>
      </c>
      <c r="G275" s="80">
        <f t="shared" si="80"/>
        <v>4.4999999999999207E-4</v>
      </c>
      <c r="H275" s="68">
        <f t="shared" si="81"/>
        <v>5.4347826086955566E-3</v>
      </c>
      <c r="I275">
        <f t="shared" si="82"/>
        <v>0.54347826086955564</v>
      </c>
      <c r="J275">
        <f>C275-C137</f>
        <v>-1.2999999999999123E-4</v>
      </c>
      <c r="L275">
        <f t="shared" si="84"/>
        <v>3.0000000000002247E-5</v>
      </c>
    </row>
    <row r="276" spans="1:18" x14ac:dyDescent="0.2">
      <c r="H276" s="124" t="s">
        <v>114</v>
      </c>
      <c r="I276" s="39">
        <f>AVERAGE(I140:I275)</f>
        <v>0.45595159332023449</v>
      </c>
    </row>
    <row r="277" spans="1:18" x14ac:dyDescent="0.2">
      <c r="A277" t="s">
        <v>206</v>
      </c>
    </row>
    <row r="278" spans="1:18" x14ac:dyDescent="0.2">
      <c r="A278" t="s">
        <v>944</v>
      </c>
      <c r="B278" t="str">
        <f t="shared" ref="B278:B341" si="85">RIGHT(A278,8)</f>
        <v>-0.00002</v>
      </c>
      <c r="C278" s="125">
        <v>-2.0000000000000002E-5</v>
      </c>
      <c r="D278" t="str">
        <f t="shared" ref="D278:D341" si="86">RIGHT(A278,19)</f>
        <v>+0.00000   -0.00002</v>
      </c>
      <c r="E278" t="str">
        <f t="shared" ref="E278:E341" si="87">LEFT(D278,8)</f>
        <v>+0.00000</v>
      </c>
      <c r="F278" s="125">
        <v>0</v>
      </c>
      <c r="G278" s="80">
        <f t="shared" ref="G278:G341" si="88">ABS(F278-C278)</f>
        <v>2.0000000000000002E-5</v>
      </c>
      <c r="H278" s="126" t="e">
        <f>ABS(G278)/ABS(F278)</f>
        <v>#DIV/0!</v>
      </c>
      <c r="J278">
        <f>C278-C2</f>
        <v>0</v>
      </c>
      <c r="L278">
        <f>F278-F2</f>
        <v>0</v>
      </c>
      <c r="Q278" s="68" t="e">
        <f>H278-H2</f>
        <v>#DIV/0!</v>
      </c>
      <c r="R278" s="125">
        <f>I278-I2</f>
        <v>0</v>
      </c>
    </row>
    <row r="279" spans="1:18" x14ac:dyDescent="0.2">
      <c r="A279" t="s">
        <v>945</v>
      </c>
      <c r="B279" t="str">
        <f t="shared" si="85"/>
        <v>-0.08682</v>
      </c>
      <c r="C279" s="125">
        <v>-8.6819999999999994E-2</v>
      </c>
      <c r="D279" t="str">
        <f t="shared" si="86"/>
        <v>-0.08692   -0.08682</v>
      </c>
      <c r="E279" t="str">
        <f t="shared" si="87"/>
        <v>-0.08692</v>
      </c>
      <c r="F279" s="125">
        <v>-8.6919999999999997E-2</v>
      </c>
      <c r="G279" s="80">
        <f t="shared" si="88"/>
        <v>1.0000000000000286E-4</v>
      </c>
      <c r="H279" s="68">
        <f t="shared" ref="H279:H341" si="89">ABS(G279)/ABS(F279)</f>
        <v>1.1504832029452701E-3</v>
      </c>
      <c r="I279">
        <f t="shared" ref="I279:I341" si="90">H279*100</f>
        <v>0.11504832029452701</v>
      </c>
      <c r="J279">
        <f t="shared" ref="J279:J342" si="91">C279-C3</f>
        <v>0</v>
      </c>
      <c r="L279">
        <f t="shared" ref="L279:L342" si="92">F279-F3</f>
        <v>0</v>
      </c>
      <c r="Q279" s="68">
        <f t="shared" ref="Q279:Q342" si="93">H279-H3</f>
        <v>0</v>
      </c>
      <c r="R279" s="125">
        <f t="shared" ref="R279:R342" si="94">I279-I3</f>
        <v>0</v>
      </c>
    </row>
    <row r="280" spans="1:18" x14ac:dyDescent="0.2">
      <c r="A280" t="s">
        <v>946</v>
      </c>
      <c r="B280" t="str">
        <f t="shared" si="85"/>
        <v>-0.22232</v>
      </c>
      <c r="C280" s="125">
        <v>-0.22231999999999999</v>
      </c>
      <c r="D280" t="str">
        <f t="shared" si="86"/>
        <v>-0.22218   -0.22232</v>
      </c>
      <c r="E280" t="str">
        <f t="shared" si="87"/>
        <v>-0.22218</v>
      </c>
      <c r="F280" s="125">
        <v>-0.22217999999999999</v>
      </c>
      <c r="G280" s="80">
        <f t="shared" si="88"/>
        <v>1.4000000000000123E-4</v>
      </c>
      <c r="H280" s="68">
        <f t="shared" si="89"/>
        <v>6.3011972274732754E-4</v>
      </c>
      <c r="I280">
        <f t="shared" si="90"/>
        <v>6.301197227473275E-2</v>
      </c>
      <c r="J280">
        <f t="shared" si="91"/>
        <v>0</v>
      </c>
      <c r="L280">
        <f t="shared" si="92"/>
        <v>0</v>
      </c>
      <c r="Q280" s="68">
        <f t="shared" si="93"/>
        <v>0</v>
      </c>
      <c r="R280" s="125">
        <f t="shared" si="94"/>
        <v>0</v>
      </c>
    </row>
    <row r="281" spans="1:18" x14ac:dyDescent="0.2">
      <c r="A281" t="s">
        <v>947</v>
      </c>
      <c r="B281" t="str">
        <f t="shared" si="85"/>
        <v>-0.17989</v>
      </c>
      <c r="C281" s="125">
        <v>-0.17988999999999999</v>
      </c>
      <c r="D281" t="str">
        <f t="shared" si="86"/>
        <v>-0.17994   -0.17989</v>
      </c>
      <c r="E281" t="str">
        <f t="shared" si="87"/>
        <v>-0.17994</v>
      </c>
      <c r="F281" s="125">
        <v>-0.17993999999999999</v>
      </c>
      <c r="G281" s="80">
        <f t="shared" si="88"/>
        <v>4.9999999999994493E-5</v>
      </c>
      <c r="H281" s="68">
        <f t="shared" si="89"/>
        <v>2.7787040124482881E-4</v>
      </c>
      <c r="I281">
        <f t="shared" si="90"/>
        <v>2.7787040124482881E-2</v>
      </c>
      <c r="J281">
        <f t="shared" si="91"/>
        <v>0</v>
      </c>
      <c r="L281">
        <f t="shared" si="92"/>
        <v>0</v>
      </c>
      <c r="Q281" s="68">
        <f t="shared" si="93"/>
        <v>0</v>
      </c>
      <c r="R281" s="125">
        <f t="shared" si="94"/>
        <v>0</v>
      </c>
    </row>
    <row r="282" spans="1:18" x14ac:dyDescent="0.2">
      <c r="A282" t="s">
        <v>948</v>
      </c>
      <c r="B282" t="str">
        <f t="shared" si="85"/>
        <v>-0.15328</v>
      </c>
      <c r="C282" s="125">
        <v>-0.15328</v>
      </c>
      <c r="D282" t="str">
        <f t="shared" si="86"/>
        <v>-0.15307   -0.15328</v>
      </c>
      <c r="E282" t="str">
        <f t="shared" si="87"/>
        <v>-0.15307</v>
      </c>
      <c r="F282" s="125">
        <v>-0.15307000000000001</v>
      </c>
      <c r="G282" s="80">
        <f t="shared" si="88"/>
        <v>2.0999999999998797E-4</v>
      </c>
      <c r="H282" s="68">
        <f t="shared" si="89"/>
        <v>1.3719213431762458E-3</v>
      </c>
      <c r="I282">
        <f t="shared" si="90"/>
        <v>0.13719213431762459</v>
      </c>
      <c r="J282">
        <f t="shared" si="91"/>
        <v>0</v>
      </c>
      <c r="L282">
        <f t="shared" si="92"/>
        <v>0</v>
      </c>
      <c r="Q282" s="68">
        <f t="shared" si="93"/>
        <v>0</v>
      </c>
      <c r="R282" s="125">
        <f t="shared" si="94"/>
        <v>0</v>
      </c>
    </row>
    <row r="283" spans="1:18" x14ac:dyDescent="0.2">
      <c r="A283" t="s">
        <v>949</v>
      </c>
      <c r="B283" t="str">
        <f t="shared" si="85"/>
        <v>-0.24815</v>
      </c>
      <c r="C283" s="125">
        <v>-0.24815000000000001</v>
      </c>
      <c r="D283" t="str">
        <f t="shared" si="86"/>
        <v>-0.24819   -0.24815</v>
      </c>
      <c r="E283" t="str">
        <f t="shared" si="87"/>
        <v>-0.24819</v>
      </c>
      <c r="F283" s="125">
        <v>-0.24818999999999999</v>
      </c>
      <c r="G283" s="80">
        <f t="shared" si="88"/>
        <v>3.9999999999984492E-5</v>
      </c>
      <c r="H283" s="68">
        <f t="shared" si="89"/>
        <v>1.6116684797930816E-4</v>
      </c>
      <c r="I283">
        <f t="shared" si="90"/>
        <v>1.6116684797930814E-2</v>
      </c>
      <c r="J283">
        <f t="shared" si="91"/>
        <v>0</v>
      </c>
      <c r="L283">
        <f t="shared" si="92"/>
        <v>0</v>
      </c>
      <c r="Q283" s="68">
        <f t="shared" si="93"/>
        <v>0</v>
      </c>
      <c r="R283" s="125">
        <f t="shared" si="94"/>
        <v>0</v>
      </c>
    </row>
    <row r="284" spans="1:18" x14ac:dyDescent="0.2">
      <c r="A284" t="s">
        <v>950</v>
      </c>
      <c r="B284" t="str">
        <f t="shared" si="85"/>
        <v>-0.23314</v>
      </c>
      <c r="C284" s="125">
        <v>-0.23313999999999999</v>
      </c>
      <c r="D284" t="str">
        <f t="shared" si="86"/>
        <v>-0.23318   -0.23314</v>
      </c>
      <c r="E284" t="str">
        <f t="shared" si="87"/>
        <v>-0.23318</v>
      </c>
      <c r="F284" s="125">
        <v>-0.23318</v>
      </c>
      <c r="G284" s="80">
        <f t="shared" si="88"/>
        <v>4.0000000000012248E-5</v>
      </c>
      <c r="H284" s="68">
        <f t="shared" si="89"/>
        <v>1.7154129856768269E-4</v>
      </c>
      <c r="I284">
        <f t="shared" si="90"/>
        <v>1.7154129856768268E-2</v>
      </c>
      <c r="J284">
        <f t="shared" si="91"/>
        <v>0</v>
      </c>
      <c r="L284">
        <f t="shared" si="92"/>
        <v>0</v>
      </c>
      <c r="Q284" s="68">
        <f t="shared" si="93"/>
        <v>0</v>
      </c>
      <c r="R284" s="125">
        <f t="shared" si="94"/>
        <v>0</v>
      </c>
    </row>
    <row r="285" spans="1:18" x14ac:dyDescent="0.2">
      <c r="A285" t="s">
        <v>951</v>
      </c>
      <c r="B285" t="str">
        <f t="shared" si="85"/>
        <v>-0.23308</v>
      </c>
      <c r="C285" s="125">
        <v>-0.23308000000000001</v>
      </c>
      <c r="D285" t="str">
        <f t="shared" si="86"/>
        <v>-0.23318   -0.23308</v>
      </c>
      <c r="E285" t="str">
        <f t="shared" si="87"/>
        <v>-0.23318</v>
      </c>
      <c r="F285" s="125">
        <v>-0.23318</v>
      </c>
      <c r="G285" s="80">
        <f t="shared" si="88"/>
        <v>9.9999999999988987E-5</v>
      </c>
      <c r="H285" s="68">
        <f t="shared" si="89"/>
        <v>4.2885324641902818E-4</v>
      </c>
      <c r="I285">
        <f t="shared" si="90"/>
        <v>4.2885324641902818E-2</v>
      </c>
      <c r="J285">
        <f t="shared" si="91"/>
        <v>0</v>
      </c>
      <c r="L285">
        <f t="shared" si="92"/>
        <v>0</v>
      </c>
      <c r="Q285" s="68">
        <f t="shared" si="93"/>
        <v>0</v>
      </c>
      <c r="R285" s="125">
        <f t="shared" si="94"/>
        <v>0</v>
      </c>
    </row>
    <row r="286" spans="1:18" x14ac:dyDescent="0.2">
      <c r="A286" t="s">
        <v>952</v>
      </c>
      <c r="B286" t="str">
        <f t="shared" si="85"/>
        <v>-0.26087</v>
      </c>
      <c r="C286" s="125">
        <v>-0.26086999999999999</v>
      </c>
      <c r="D286" t="str">
        <f t="shared" si="86"/>
        <v>-0.26075   -0.26087</v>
      </c>
      <c r="E286" t="str">
        <f t="shared" si="87"/>
        <v>-0.26075</v>
      </c>
      <c r="F286" s="125">
        <v>-0.26074999999999998</v>
      </c>
      <c r="G286" s="80">
        <f t="shared" si="88"/>
        <v>1.2000000000000899E-4</v>
      </c>
      <c r="H286" s="68">
        <f t="shared" si="89"/>
        <v>4.6021093000962222E-4</v>
      </c>
      <c r="I286">
        <f t="shared" si="90"/>
        <v>4.6021093000962222E-2</v>
      </c>
      <c r="J286">
        <f t="shared" si="91"/>
        <v>0</v>
      </c>
      <c r="L286">
        <f t="shared" si="92"/>
        <v>0</v>
      </c>
      <c r="Q286" s="68">
        <f t="shared" si="93"/>
        <v>0</v>
      </c>
      <c r="R286" s="125">
        <f t="shared" si="94"/>
        <v>0</v>
      </c>
    </row>
    <row r="287" spans="1:18" x14ac:dyDescent="0.2">
      <c r="A287" t="s">
        <v>953</v>
      </c>
      <c r="B287" t="str">
        <f t="shared" si="85"/>
        <v>-0.26353</v>
      </c>
      <c r="C287" s="125">
        <v>-0.26352999999999999</v>
      </c>
      <c r="D287" t="str">
        <f t="shared" si="86"/>
        <v>-0.26354   -0.26353</v>
      </c>
      <c r="E287" t="str">
        <f t="shared" si="87"/>
        <v>-0.26354</v>
      </c>
      <c r="F287" s="125">
        <v>-0.26354</v>
      </c>
      <c r="G287" s="80">
        <f t="shared" si="88"/>
        <v>1.0000000000010001E-5</v>
      </c>
      <c r="H287" s="68">
        <f t="shared" si="89"/>
        <v>3.7944903999430829E-5</v>
      </c>
      <c r="I287">
        <f t="shared" si="90"/>
        <v>3.7944903999430827E-3</v>
      </c>
      <c r="J287">
        <f t="shared" si="91"/>
        <v>0</v>
      </c>
      <c r="L287">
        <f t="shared" si="92"/>
        <v>0</v>
      </c>
      <c r="Q287" s="68">
        <f t="shared" si="93"/>
        <v>0</v>
      </c>
      <c r="R287" s="125">
        <f t="shared" si="94"/>
        <v>0</v>
      </c>
    </row>
    <row r="288" spans="1:18" x14ac:dyDescent="0.2">
      <c r="A288" t="s">
        <v>954</v>
      </c>
      <c r="B288" t="str">
        <f t="shared" si="85"/>
        <v>-0.25831</v>
      </c>
      <c r="C288" s="125">
        <v>-0.25830999999999998</v>
      </c>
      <c r="D288" t="str">
        <f t="shared" si="86"/>
        <v>-0.25813   -0.25831</v>
      </c>
      <c r="E288" t="str">
        <f t="shared" si="87"/>
        <v>-0.25813</v>
      </c>
      <c r="F288" s="125">
        <v>-0.25813000000000003</v>
      </c>
      <c r="G288" s="80">
        <f t="shared" si="88"/>
        <v>1.7999999999995797E-4</v>
      </c>
      <c r="H288" s="68">
        <f t="shared" si="89"/>
        <v>6.973230542748148E-4</v>
      </c>
      <c r="I288">
        <f t="shared" si="90"/>
        <v>6.9732305427481475E-2</v>
      </c>
      <c r="J288">
        <f t="shared" si="91"/>
        <v>0</v>
      </c>
      <c r="L288">
        <f t="shared" si="92"/>
        <v>0</v>
      </c>
      <c r="Q288" s="68">
        <f t="shared" si="93"/>
        <v>0</v>
      </c>
      <c r="R288" s="125">
        <f t="shared" si="94"/>
        <v>0</v>
      </c>
    </row>
    <row r="289" spans="1:18" x14ac:dyDescent="0.2">
      <c r="A289" t="s">
        <v>955</v>
      </c>
      <c r="B289" t="str">
        <f t="shared" si="85"/>
        <v>-0.26322</v>
      </c>
      <c r="C289" s="125">
        <v>-0.26322000000000001</v>
      </c>
      <c r="D289" t="str">
        <f t="shared" si="86"/>
        <v>-0.26320   -0.26322</v>
      </c>
      <c r="E289" t="str">
        <f t="shared" si="87"/>
        <v>-0.26320</v>
      </c>
      <c r="F289" s="125">
        <v>-0.26319999999999999</v>
      </c>
      <c r="G289" s="80">
        <f t="shared" si="88"/>
        <v>2.0000000000020002E-5</v>
      </c>
      <c r="H289" s="68">
        <f t="shared" si="89"/>
        <v>7.5987841945364748E-5</v>
      </c>
      <c r="I289">
        <f t="shared" si="90"/>
        <v>7.5987841945364745E-3</v>
      </c>
      <c r="J289">
        <f t="shared" si="91"/>
        <v>0</v>
      </c>
      <c r="L289">
        <f t="shared" si="92"/>
        <v>0</v>
      </c>
      <c r="Q289" s="68">
        <f t="shared" si="93"/>
        <v>0</v>
      </c>
      <c r="R289" s="125">
        <f t="shared" si="94"/>
        <v>0</v>
      </c>
    </row>
    <row r="290" spans="1:18" x14ac:dyDescent="0.2">
      <c r="A290" t="s">
        <v>956</v>
      </c>
      <c r="B290" t="str">
        <f t="shared" si="85"/>
        <v>-0.26468</v>
      </c>
      <c r="C290" s="125">
        <v>-0.26468000000000003</v>
      </c>
      <c r="D290" t="str">
        <f t="shared" si="86"/>
        <v>-0.26459   -0.26468</v>
      </c>
      <c r="E290" t="str">
        <f t="shared" si="87"/>
        <v>-0.26459</v>
      </c>
      <c r="F290" s="125">
        <v>-0.26458999999999999</v>
      </c>
      <c r="G290" s="80">
        <f t="shared" si="88"/>
        <v>9.0000000000034497E-5</v>
      </c>
      <c r="H290" s="68">
        <f t="shared" si="89"/>
        <v>3.4014890963390338E-4</v>
      </c>
      <c r="I290">
        <f t="shared" si="90"/>
        <v>3.4014890963390339E-2</v>
      </c>
      <c r="J290">
        <f t="shared" si="91"/>
        <v>0</v>
      </c>
      <c r="L290">
        <f t="shared" si="92"/>
        <v>0</v>
      </c>
      <c r="Q290" s="68">
        <f t="shared" si="93"/>
        <v>0</v>
      </c>
      <c r="R290" s="125">
        <f t="shared" si="94"/>
        <v>0</v>
      </c>
    </row>
    <row r="291" spans="1:18" x14ac:dyDescent="0.2">
      <c r="A291" t="s">
        <v>957</v>
      </c>
      <c r="B291" t="str">
        <f t="shared" si="85"/>
        <v>-0.27981</v>
      </c>
      <c r="C291" s="125">
        <v>-0.27981</v>
      </c>
      <c r="D291" t="str">
        <f t="shared" si="86"/>
        <v>-0.27978   -0.27981</v>
      </c>
      <c r="E291" t="str">
        <f t="shared" si="87"/>
        <v>-0.27978</v>
      </c>
      <c r="F291" s="125">
        <v>-0.27977999999999997</v>
      </c>
      <c r="G291" s="80">
        <f t="shared" si="88"/>
        <v>3.0000000000030003E-5</v>
      </c>
      <c r="H291" s="68">
        <f t="shared" si="89"/>
        <v>1.0722710701276004E-4</v>
      </c>
      <c r="I291">
        <f t="shared" si="90"/>
        <v>1.0722710701276004E-2</v>
      </c>
      <c r="J291">
        <f t="shared" si="91"/>
        <v>0</v>
      </c>
      <c r="L291">
        <f t="shared" si="92"/>
        <v>0</v>
      </c>
      <c r="Q291" s="68">
        <f t="shared" si="93"/>
        <v>0</v>
      </c>
      <c r="R291" s="125">
        <f t="shared" si="94"/>
        <v>0</v>
      </c>
    </row>
    <row r="292" spans="1:18" x14ac:dyDescent="0.2">
      <c r="A292" t="s">
        <v>958</v>
      </c>
      <c r="B292" t="str">
        <f t="shared" si="85"/>
        <v>+1.47680</v>
      </c>
      <c r="C292" s="125">
        <v>1.4767999999999999</v>
      </c>
      <c r="D292" t="str">
        <f t="shared" si="86"/>
        <v>+1.47929   +1.47680</v>
      </c>
      <c r="E292" t="str">
        <f t="shared" si="87"/>
        <v>+1.47929</v>
      </c>
      <c r="F292" s="125">
        <v>1.47929</v>
      </c>
      <c r="G292" s="80">
        <f t="shared" si="88"/>
        <v>2.4900000000001032E-3</v>
      </c>
      <c r="H292" s="68">
        <f t="shared" si="89"/>
        <v>1.6832399326704725E-3</v>
      </c>
      <c r="I292">
        <f t="shared" si="90"/>
        <v>0.16832399326704725</v>
      </c>
      <c r="J292">
        <f t="shared" si="91"/>
        <v>0</v>
      </c>
      <c r="L292">
        <f t="shared" si="92"/>
        <v>0</v>
      </c>
      <c r="Q292" s="68">
        <f t="shared" si="93"/>
        <v>0</v>
      </c>
      <c r="R292" s="125">
        <f t="shared" si="94"/>
        <v>0</v>
      </c>
    </row>
    <row r="293" spans="1:18" x14ac:dyDescent="0.2">
      <c r="A293" t="s">
        <v>959</v>
      </c>
      <c r="B293" t="str">
        <f t="shared" si="85"/>
        <v>+0.70887</v>
      </c>
      <c r="C293" s="125">
        <v>0.70887</v>
      </c>
      <c r="D293" t="str">
        <f t="shared" si="86"/>
        <v>+0.71189   +0.70887</v>
      </c>
      <c r="E293" t="str">
        <f t="shared" si="87"/>
        <v>+0.71189</v>
      </c>
      <c r="F293" s="125">
        <v>0.71189000000000002</v>
      </c>
      <c r="G293" s="80">
        <f t="shared" si="88"/>
        <v>3.0200000000000227E-3</v>
      </c>
      <c r="H293" s="68">
        <f t="shared" si="89"/>
        <v>4.2422284341682315E-3</v>
      </c>
      <c r="I293">
        <f t="shared" si="90"/>
        <v>0.42422284341682315</v>
      </c>
      <c r="J293">
        <f t="shared" si="91"/>
        <v>0</v>
      </c>
      <c r="L293">
        <f t="shared" si="92"/>
        <v>0</v>
      </c>
      <c r="Q293" s="68">
        <f t="shared" si="93"/>
        <v>0</v>
      </c>
      <c r="R293" s="125">
        <f t="shared" si="94"/>
        <v>0</v>
      </c>
    </row>
    <row r="294" spans="1:18" x14ac:dyDescent="0.2">
      <c r="A294" t="s">
        <v>960</v>
      </c>
      <c r="B294" t="str">
        <f t="shared" si="85"/>
        <v>-1.47833</v>
      </c>
      <c r="C294" s="125">
        <v>-1.4783299999999999</v>
      </c>
      <c r="D294" t="str">
        <f t="shared" si="86"/>
        <v>-1.47689   -1.47833</v>
      </c>
      <c r="E294" t="str">
        <f t="shared" si="87"/>
        <v>-1.47689</v>
      </c>
      <c r="F294" s="125">
        <v>-1.47689</v>
      </c>
      <c r="G294" s="80">
        <f t="shared" si="88"/>
        <v>1.4399999999998858E-3</v>
      </c>
      <c r="H294" s="68">
        <f t="shared" si="89"/>
        <v>9.7502183642646765E-4</v>
      </c>
      <c r="I294">
        <f t="shared" si="90"/>
        <v>9.7502183642646761E-2</v>
      </c>
      <c r="J294">
        <f t="shared" si="91"/>
        <v>0</v>
      </c>
      <c r="L294">
        <f t="shared" si="92"/>
        <v>0</v>
      </c>
      <c r="Q294" s="68">
        <f t="shared" si="93"/>
        <v>0</v>
      </c>
      <c r="R294" s="125">
        <f t="shared" si="94"/>
        <v>0</v>
      </c>
    </row>
    <row r="295" spans="1:18" x14ac:dyDescent="0.2">
      <c r="A295" t="s">
        <v>961</v>
      </c>
      <c r="B295" t="str">
        <f t="shared" si="85"/>
        <v>+0.69658</v>
      </c>
      <c r="C295" s="125">
        <v>0.69657999999999998</v>
      </c>
      <c r="D295" t="str">
        <f t="shared" si="86"/>
        <v>+0.69588   +0.69658</v>
      </c>
      <c r="E295" t="str">
        <f t="shared" si="87"/>
        <v>+0.69588</v>
      </c>
      <c r="F295" s="125">
        <v>0.69588000000000005</v>
      </c>
      <c r="G295" s="80">
        <f t="shared" si="88"/>
        <v>6.9999999999992291E-4</v>
      </c>
      <c r="H295" s="68">
        <f t="shared" si="89"/>
        <v>1.0059205610161563E-3</v>
      </c>
      <c r="I295">
        <f t="shared" si="90"/>
        <v>0.10059205610161563</v>
      </c>
      <c r="J295">
        <f t="shared" si="91"/>
        <v>0</v>
      </c>
      <c r="L295">
        <f t="shared" si="92"/>
        <v>0</v>
      </c>
      <c r="Q295" s="68">
        <f t="shared" si="93"/>
        <v>0</v>
      </c>
      <c r="R295" s="125">
        <f t="shared" si="94"/>
        <v>0</v>
      </c>
    </row>
    <row r="296" spans="1:18" x14ac:dyDescent="0.2">
      <c r="A296" t="s">
        <v>962</v>
      </c>
      <c r="B296" t="str">
        <f t="shared" si="85"/>
        <v>+0.53684</v>
      </c>
      <c r="C296" s="125">
        <v>0.53683999999999998</v>
      </c>
      <c r="D296" t="str">
        <f t="shared" si="86"/>
        <v>+0.53613   +0.53684</v>
      </c>
      <c r="E296" t="str">
        <f t="shared" si="87"/>
        <v>+0.53613</v>
      </c>
      <c r="F296" s="125">
        <v>0.53613</v>
      </c>
      <c r="G296" s="80">
        <f t="shared" si="88"/>
        <v>7.0999999999998842E-4</v>
      </c>
      <c r="H296" s="68">
        <f t="shared" si="89"/>
        <v>1.3243056721317374E-3</v>
      </c>
      <c r="I296">
        <f t="shared" si="90"/>
        <v>0.13243056721317376</v>
      </c>
      <c r="J296">
        <f t="shared" si="91"/>
        <v>0</v>
      </c>
      <c r="L296">
        <f t="shared" si="92"/>
        <v>0</v>
      </c>
      <c r="Q296" s="68">
        <f t="shared" si="93"/>
        <v>0</v>
      </c>
      <c r="R296" s="125">
        <f t="shared" si="94"/>
        <v>0</v>
      </c>
    </row>
    <row r="297" spans="1:18" x14ac:dyDescent="0.2">
      <c r="A297" t="s">
        <v>963</v>
      </c>
      <c r="B297" t="str">
        <f t="shared" si="85"/>
        <v>+0.39304</v>
      </c>
      <c r="C297" s="125">
        <v>0.39304</v>
      </c>
      <c r="D297" t="str">
        <f t="shared" si="86"/>
        <v>+0.39426   +0.39304</v>
      </c>
      <c r="E297" t="str">
        <f t="shared" si="87"/>
        <v>+0.39426</v>
      </c>
      <c r="F297" s="125">
        <v>0.39426</v>
      </c>
      <c r="G297" s="80">
        <f t="shared" si="88"/>
        <v>1.2199999999999989E-3</v>
      </c>
      <c r="H297" s="68">
        <f t="shared" si="89"/>
        <v>3.0944047075533881E-3</v>
      </c>
      <c r="I297">
        <f t="shared" si="90"/>
        <v>0.30944047075533881</v>
      </c>
      <c r="J297">
        <f t="shared" si="91"/>
        <v>0</v>
      </c>
      <c r="L297">
        <f t="shared" si="92"/>
        <v>0</v>
      </c>
      <c r="Q297" s="68">
        <f t="shared" si="93"/>
        <v>0</v>
      </c>
      <c r="R297" s="125">
        <f t="shared" si="94"/>
        <v>0</v>
      </c>
    </row>
    <row r="298" spans="1:18" x14ac:dyDescent="0.2">
      <c r="A298" t="s">
        <v>964</v>
      </c>
      <c r="B298" t="str">
        <f t="shared" si="85"/>
        <v>-0.69031</v>
      </c>
      <c r="C298" s="125">
        <v>-0.69030999999999998</v>
      </c>
      <c r="D298" t="str">
        <f t="shared" si="86"/>
        <v>-0.68902   -0.69031</v>
      </c>
      <c r="E298" t="str">
        <f t="shared" si="87"/>
        <v>-0.68902</v>
      </c>
      <c r="F298" s="125">
        <v>-0.68901999999999997</v>
      </c>
      <c r="G298" s="80">
        <f t="shared" si="88"/>
        <v>1.2900000000000134E-3</v>
      </c>
      <c r="H298" s="68">
        <f t="shared" si="89"/>
        <v>1.8722243185974477E-3</v>
      </c>
      <c r="I298">
        <f t="shared" si="90"/>
        <v>0.18722243185974477</v>
      </c>
      <c r="J298">
        <f t="shared" si="91"/>
        <v>0</v>
      </c>
      <c r="L298">
        <f t="shared" si="92"/>
        <v>0</v>
      </c>
      <c r="Q298" s="68">
        <f t="shared" si="93"/>
        <v>0</v>
      </c>
      <c r="R298" s="125">
        <f t="shared" si="94"/>
        <v>0</v>
      </c>
    </row>
    <row r="299" spans="1:18" x14ac:dyDescent="0.2">
      <c r="A299" t="s">
        <v>965</v>
      </c>
      <c r="B299" t="str">
        <f t="shared" si="85"/>
        <v>-0.23402</v>
      </c>
      <c r="C299" s="125">
        <v>-0.23402000000000001</v>
      </c>
      <c r="D299" t="str">
        <f t="shared" si="86"/>
        <v>-0.23573   -0.23402</v>
      </c>
      <c r="E299" t="str">
        <f t="shared" si="87"/>
        <v>-0.23573</v>
      </c>
      <c r="F299" s="125">
        <v>-0.23573</v>
      </c>
      <c r="G299" s="80">
        <f t="shared" si="88"/>
        <v>1.7099999999999893E-3</v>
      </c>
      <c r="H299" s="68">
        <f t="shared" si="89"/>
        <v>7.2540618504220479E-3</v>
      </c>
      <c r="I299">
        <f t="shared" si="90"/>
        <v>0.72540618504220478</v>
      </c>
      <c r="J299">
        <f t="shared" si="91"/>
        <v>0</v>
      </c>
      <c r="L299">
        <f t="shared" si="92"/>
        <v>0</v>
      </c>
      <c r="Q299" s="68">
        <f t="shared" si="93"/>
        <v>0</v>
      </c>
      <c r="R299" s="125">
        <f t="shared" si="94"/>
        <v>0</v>
      </c>
    </row>
    <row r="300" spans="1:18" x14ac:dyDescent="0.2">
      <c r="A300" t="s">
        <v>0</v>
      </c>
      <c r="B300" t="str">
        <f t="shared" si="85"/>
        <v>-0.53017</v>
      </c>
      <c r="C300" s="125">
        <v>-0.53017000000000003</v>
      </c>
      <c r="D300" t="str">
        <f t="shared" si="86"/>
        <v>-0.53149   -0.53017</v>
      </c>
      <c r="E300" t="str">
        <f t="shared" si="87"/>
        <v>-0.53149</v>
      </c>
      <c r="F300" s="125">
        <v>-0.53149000000000002</v>
      </c>
      <c r="G300" s="80">
        <f t="shared" si="88"/>
        <v>1.3199999999999878E-3</v>
      </c>
      <c r="H300" s="68">
        <f t="shared" si="89"/>
        <v>2.4835838868087598E-3</v>
      </c>
      <c r="I300">
        <f t="shared" si="90"/>
        <v>0.24835838868087598</v>
      </c>
      <c r="J300">
        <f t="shared" si="91"/>
        <v>0</v>
      </c>
      <c r="L300">
        <f t="shared" si="92"/>
        <v>0</v>
      </c>
      <c r="Q300" s="68">
        <f t="shared" si="93"/>
        <v>0</v>
      </c>
      <c r="R300" s="125">
        <f t="shared" si="94"/>
        <v>0</v>
      </c>
    </row>
    <row r="301" spans="1:18" x14ac:dyDescent="0.2">
      <c r="A301" t="s">
        <v>1</v>
      </c>
      <c r="B301" t="str">
        <f t="shared" si="85"/>
        <v>+0.23810</v>
      </c>
      <c r="C301" s="125">
        <v>0.23810000000000001</v>
      </c>
      <c r="D301" t="str">
        <f t="shared" si="86"/>
        <v>+0.23832   +0.23810</v>
      </c>
      <c r="E301" t="str">
        <f t="shared" si="87"/>
        <v>+0.23832</v>
      </c>
      <c r="F301" s="125">
        <v>0.23832</v>
      </c>
      <c r="G301" s="80">
        <f t="shared" si="88"/>
        <v>2.1999999999999797E-4</v>
      </c>
      <c r="H301" s="68">
        <f t="shared" si="89"/>
        <v>9.2312856663308979E-4</v>
      </c>
      <c r="I301">
        <f t="shared" si="90"/>
        <v>9.2312856663308976E-2</v>
      </c>
      <c r="J301">
        <f t="shared" si="91"/>
        <v>0</v>
      </c>
      <c r="L301">
        <f t="shared" si="92"/>
        <v>0</v>
      </c>
      <c r="Q301" s="68">
        <f t="shared" si="93"/>
        <v>0</v>
      </c>
      <c r="R301" s="125">
        <f t="shared" si="94"/>
        <v>0</v>
      </c>
    </row>
    <row r="302" spans="1:18" x14ac:dyDescent="0.2">
      <c r="A302" t="s">
        <v>2</v>
      </c>
      <c r="B302" t="str">
        <f t="shared" si="85"/>
        <v>-0.61695</v>
      </c>
      <c r="C302" s="125">
        <v>-0.61695</v>
      </c>
      <c r="D302" t="str">
        <f t="shared" si="86"/>
        <v>-0.62021   -0.61695</v>
      </c>
      <c r="E302" t="str">
        <f t="shared" si="87"/>
        <v>-0.62021</v>
      </c>
      <c r="F302" s="125">
        <v>-0.62021000000000004</v>
      </c>
      <c r="G302" s="80">
        <f t="shared" si="88"/>
        <v>3.2600000000000406E-3</v>
      </c>
      <c r="H302" s="68">
        <f t="shared" si="89"/>
        <v>5.2562841618162244E-3</v>
      </c>
      <c r="I302">
        <f t="shared" si="90"/>
        <v>0.52562841618162248</v>
      </c>
      <c r="J302">
        <f t="shared" si="91"/>
        <v>0</v>
      </c>
      <c r="L302">
        <f t="shared" si="92"/>
        <v>0</v>
      </c>
      <c r="Q302" s="68">
        <f t="shared" si="93"/>
        <v>0</v>
      </c>
      <c r="R302" s="125">
        <f t="shared" si="94"/>
        <v>0</v>
      </c>
    </row>
    <row r="303" spans="1:18" x14ac:dyDescent="0.2">
      <c r="A303" t="s">
        <v>3</v>
      </c>
      <c r="B303" t="str">
        <f t="shared" si="85"/>
        <v>+0.28851</v>
      </c>
      <c r="C303" s="125">
        <v>0.28850999999999999</v>
      </c>
      <c r="D303" t="str">
        <f t="shared" si="86"/>
        <v>+0.28898   +0.28851</v>
      </c>
      <c r="E303" t="str">
        <f t="shared" si="87"/>
        <v>+0.28898</v>
      </c>
      <c r="F303" s="125">
        <v>0.28898000000000001</v>
      </c>
      <c r="G303" s="80">
        <f t="shared" si="88"/>
        <v>4.7000000000002595E-4</v>
      </c>
      <c r="H303" s="68">
        <f t="shared" si="89"/>
        <v>1.6264101321891685E-3</v>
      </c>
      <c r="I303">
        <f t="shared" si="90"/>
        <v>0.16264101321891686</v>
      </c>
      <c r="J303">
        <f t="shared" si="91"/>
        <v>0</v>
      </c>
      <c r="L303">
        <f t="shared" si="92"/>
        <v>0</v>
      </c>
      <c r="Q303" s="68">
        <f t="shared" si="93"/>
        <v>0</v>
      </c>
      <c r="R303" s="125">
        <f t="shared" si="94"/>
        <v>0</v>
      </c>
    </row>
    <row r="304" spans="1:18" x14ac:dyDescent="0.2">
      <c r="A304" t="s">
        <v>4</v>
      </c>
      <c r="B304" t="str">
        <f t="shared" si="85"/>
        <v>+0.15644</v>
      </c>
      <c r="C304" s="125">
        <v>0.15644</v>
      </c>
      <c r="D304" t="str">
        <f t="shared" si="86"/>
        <v>+0.15627   +0.15644</v>
      </c>
      <c r="E304" t="str">
        <f t="shared" si="87"/>
        <v>+0.15627</v>
      </c>
      <c r="F304" s="125">
        <v>0.15626999999999999</v>
      </c>
      <c r="G304" s="80">
        <f t="shared" si="88"/>
        <v>1.7000000000000348E-4</v>
      </c>
      <c r="H304" s="68">
        <f t="shared" si="89"/>
        <v>1.0878607538235328E-3</v>
      </c>
      <c r="I304">
        <f t="shared" si="90"/>
        <v>0.10878607538235328</v>
      </c>
      <c r="J304">
        <f t="shared" si="91"/>
        <v>0</v>
      </c>
      <c r="L304">
        <f t="shared" si="92"/>
        <v>0</v>
      </c>
      <c r="Q304" s="68">
        <f t="shared" si="93"/>
        <v>0</v>
      </c>
      <c r="R304" s="125">
        <f t="shared" si="94"/>
        <v>0</v>
      </c>
    </row>
    <row r="305" spans="1:18" x14ac:dyDescent="0.2">
      <c r="A305" t="s">
        <v>5</v>
      </c>
      <c r="B305" t="str">
        <f t="shared" si="85"/>
        <v>-0.70673</v>
      </c>
      <c r="C305" s="125">
        <v>-0.70672999999999997</v>
      </c>
      <c r="D305" t="str">
        <f t="shared" si="86"/>
        <v>-0.70806   -0.70673</v>
      </c>
      <c r="E305" t="str">
        <f t="shared" si="87"/>
        <v>-0.70806</v>
      </c>
      <c r="F305" s="125">
        <v>-0.70806000000000002</v>
      </c>
      <c r="G305" s="80">
        <f t="shared" si="88"/>
        <v>1.3300000000000534E-3</v>
      </c>
      <c r="H305" s="68">
        <f t="shared" si="89"/>
        <v>1.8783718893879804E-3</v>
      </c>
      <c r="I305">
        <f t="shared" si="90"/>
        <v>0.18783718893879803</v>
      </c>
      <c r="J305">
        <f t="shared" si="91"/>
        <v>0</v>
      </c>
      <c r="L305">
        <f t="shared" si="92"/>
        <v>0</v>
      </c>
      <c r="Q305" s="68">
        <f t="shared" si="93"/>
        <v>0</v>
      </c>
      <c r="R305" s="125">
        <f t="shared" si="94"/>
        <v>0</v>
      </c>
    </row>
    <row r="306" spans="1:18" x14ac:dyDescent="0.2">
      <c r="A306" t="s">
        <v>6</v>
      </c>
      <c r="B306" t="str">
        <f t="shared" si="85"/>
        <v>-0.38985</v>
      </c>
      <c r="C306" s="125">
        <v>-0.38984999999999997</v>
      </c>
      <c r="D306" t="str">
        <f t="shared" si="86"/>
        <v>-0.39000   -0.38985</v>
      </c>
      <c r="E306" t="str">
        <f t="shared" si="87"/>
        <v>-0.39000</v>
      </c>
      <c r="F306" s="125">
        <v>-0.39</v>
      </c>
      <c r="G306" s="80">
        <f t="shared" si="88"/>
        <v>1.5000000000003899E-4</v>
      </c>
      <c r="H306" s="68">
        <f t="shared" si="89"/>
        <v>3.8461538461548458E-4</v>
      </c>
      <c r="I306">
        <f t="shared" si="90"/>
        <v>3.8461538461548456E-2</v>
      </c>
      <c r="J306">
        <f t="shared" si="91"/>
        <v>0</v>
      </c>
      <c r="L306">
        <f t="shared" si="92"/>
        <v>0</v>
      </c>
      <c r="Q306" s="68">
        <f t="shared" si="93"/>
        <v>0</v>
      </c>
      <c r="R306" s="125">
        <f t="shared" si="94"/>
        <v>0</v>
      </c>
    </row>
    <row r="307" spans="1:18" x14ac:dyDescent="0.2">
      <c r="A307" t="s">
        <v>7</v>
      </c>
      <c r="B307" t="str">
        <f t="shared" si="85"/>
        <v>+0.61834</v>
      </c>
      <c r="C307" s="125">
        <v>0.61834</v>
      </c>
      <c r="D307" t="str">
        <f t="shared" si="86"/>
        <v>+0.62021   +0.61834</v>
      </c>
      <c r="E307" t="str">
        <f t="shared" si="87"/>
        <v>+0.62021</v>
      </c>
      <c r="F307" s="125">
        <v>0.62021000000000004</v>
      </c>
      <c r="G307" s="80">
        <f t="shared" si="88"/>
        <v>1.8700000000000383E-3</v>
      </c>
      <c r="H307" s="68">
        <f t="shared" si="89"/>
        <v>3.0151077860725208E-3</v>
      </c>
      <c r="I307">
        <f t="shared" si="90"/>
        <v>0.30151077860725206</v>
      </c>
      <c r="J307">
        <f t="shared" si="91"/>
        <v>0</v>
      </c>
      <c r="L307">
        <f t="shared" si="92"/>
        <v>0</v>
      </c>
      <c r="Q307" s="68">
        <f t="shared" si="93"/>
        <v>0</v>
      </c>
      <c r="R307" s="125">
        <f t="shared" si="94"/>
        <v>0</v>
      </c>
    </row>
    <row r="308" spans="1:18" x14ac:dyDescent="0.2">
      <c r="A308" t="s">
        <v>8</v>
      </c>
      <c r="B308" t="str">
        <f t="shared" si="85"/>
        <v>+0.40798</v>
      </c>
      <c r="C308" s="125">
        <v>0.40798000000000001</v>
      </c>
      <c r="D308" t="str">
        <f t="shared" si="86"/>
        <v>+0.40861   +0.40798</v>
      </c>
      <c r="E308" t="str">
        <f t="shared" si="87"/>
        <v>+0.40861</v>
      </c>
      <c r="F308" s="125">
        <v>0.40860999999999997</v>
      </c>
      <c r="G308" s="80">
        <f t="shared" si="88"/>
        <v>6.2999999999996392E-4</v>
      </c>
      <c r="H308" s="68">
        <f t="shared" si="89"/>
        <v>1.5418124862337289E-3</v>
      </c>
      <c r="I308">
        <f t="shared" si="90"/>
        <v>0.1541812486233729</v>
      </c>
      <c r="J308">
        <f t="shared" si="91"/>
        <v>0</v>
      </c>
      <c r="L308">
        <f t="shared" si="92"/>
        <v>0</v>
      </c>
      <c r="Q308" s="68">
        <f t="shared" si="93"/>
        <v>0</v>
      </c>
      <c r="R308" s="125">
        <f t="shared" si="94"/>
        <v>0</v>
      </c>
    </row>
    <row r="309" spans="1:18" x14ac:dyDescent="0.2">
      <c r="A309" t="s">
        <v>9</v>
      </c>
      <c r="B309" t="str">
        <f t="shared" si="85"/>
        <v>-0.38094</v>
      </c>
      <c r="C309" s="125">
        <v>-0.38094</v>
      </c>
      <c r="D309" t="str">
        <f t="shared" si="86"/>
        <v>-0.38083   -0.38094</v>
      </c>
      <c r="E309" t="str">
        <f t="shared" si="87"/>
        <v>-0.38083</v>
      </c>
      <c r="F309" s="125">
        <v>-0.38083</v>
      </c>
      <c r="G309" s="80">
        <f t="shared" si="88"/>
        <v>1.0999999999999899E-4</v>
      </c>
      <c r="H309" s="68">
        <f t="shared" si="89"/>
        <v>2.8884279074652467E-4</v>
      </c>
      <c r="I309">
        <f t="shared" si="90"/>
        <v>2.8884279074652467E-2</v>
      </c>
      <c r="J309">
        <f t="shared" si="91"/>
        <v>0</v>
      </c>
      <c r="L309">
        <f t="shared" si="92"/>
        <v>0</v>
      </c>
      <c r="Q309" s="68">
        <f t="shared" si="93"/>
        <v>0</v>
      </c>
      <c r="R309" s="125">
        <f t="shared" si="94"/>
        <v>0</v>
      </c>
    </row>
    <row r="310" spans="1:18" x14ac:dyDescent="0.2">
      <c r="A310" t="s">
        <v>10</v>
      </c>
      <c r="B310" t="str">
        <f t="shared" si="85"/>
        <v>+0.05810</v>
      </c>
      <c r="C310" s="125">
        <v>5.8099999999999999E-2</v>
      </c>
      <c r="D310" t="str">
        <f t="shared" si="86"/>
        <v>+0.05839   +0.05810</v>
      </c>
      <c r="E310" t="str">
        <f t="shared" si="87"/>
        <v>+0.05839</v>
      </c>
      <c r="F310" s="125">
        <v>5.8389999999999997E-2</v>
      </c>
      <c r="G310" s="80">
        <f t="shared" si="88"/>
        <v>2.8999999999999859E-4</v>
      </c>
      <c r="H310" s="68">
        <f t="shared" si="89"/>
        <v>4.9666038705257513E-3</v>
      </c>
      <c r="I310">
        <f t="shared" si="90"/>
        <v>0.49666038705257515</v>
      </c>
      <c r="J310">
        <f t="shared" si="91"/>
        <v>0</v>
      </c>
      <c r="L310">
        <f t="shared" si="92"/>
        <v>0</v>
      </c>
      <c r="Q310" s="68">
        <f t="shared" si="93"/>
        <v>0</v>
      </c>
      <c r="R310" s="125">
        <f t="shared" si="94"/>
        <v>0</v>
      </c>
    </row>
    <row r="311" spans="1:18" x14ac:dyDescent="0.2">
      <c r="A311" t="s">
        <v>11</v>
      </c>
      <c r="B311" t="str">
        <f t="shared" si="85"/>
        <v>+0.06530</v>
      </c>
      <c r="C311" s="125">
        <v>6.5299999999999997E-2</v>
      </c>
      <c r="D311" t="str">
        <f t="shared" si="86"/>
        <v>+0.06525   +0.06530</v>
      </c>
      <c r="E311" t="str">
        <f t="shared" si="87"/>
        <v>+0.06525</v>
      </c>
      <c r="F311" s="125">
        <v>6.5250000000000002E-2</v>
      </c>
      <c r="G311" s="80">
        <f t="shared" si="88"/>
        <v>4.9999999999994493E-5</v>
      </c>
      <c r="H311" s="68">
        <f t="shared" si="89"/>
        <v>7.6628352490413013E-4</v>
      </c>
      <c r="I311">
        <f t="shared" si="90"/>
        <v>7.6628352490413013E-2</v>
      </c>
      <c r="J311">
        <f t="shared" si="91"/>
        <v>0</v>
      </c>
      <c r="L311">
        <f t="shared" si="92"/>
        <v>0</v>
      </c>
      <c r="Q311" s="68">
        <f t="shared" si="93"/>
        <v>0</v>
      </c>
      <c r="R311" s="125">
        <f t="shared" si="94"/>
        <v>0</v>
      </c>
    </row>
    <row r="312" spans="1:18" x14ac:dyDescent="0.2">
      <c r="A312" t="s">
        <v>12</v>
      </c>
      <c r="B312" t="str">
        <f t="shared" si="85"/>
        <v>+0.14493</v>
      </c>
      <c r="C312" s="125">
        <v>0.14493</v>
      </c>
      <c r="D312" t="str">
        <f t="shared" si="86"/>
        <v>+0.14533   +0.14493</v>
      </c>
      <c r="E312" t="str">
        <f t="shared" si="87"/>
        <v>+0.14533</v>
      </c>
      <c r="F312" s="125">
        <v>0.14532999999999999</v>
      </c>
      <c r="G312" s="80">
        <f t="shared" si="88"/>
        <v>3.999999999999837E-4</v>
      </c>
      <c r="H312" s="68">
        <f t="shared" si="89"/>
        <v>2.7523567054289115E-3</v>
      </c>
      <c r="I312">
        <f t="shared" si="90"/>
        <v>0.27523567054289116</v>
      </c>
      <c r="J312">
        <f t="shared" si="91"/>
        <v>0</v>
      </c>
      <c r="L312">
        <f t="shared" si="92"/>
        <v>0</v>
      </c>
      <c r="Q312" s="68">
        <f t="shared" si="93"/>
        <v>0</v>
      </c>
      <c r="R312" s="125">
        <f t="shared" si="94"/>
        <v>0</v>
      </c>
    </row>
    <row r="313" spans="1:18" x14ac:dyDescent="0.2">
      <c r="A313" t="s">
        <v>13</v>
      </c>
      <c r="B313" t="str">
        <f t="shared" si="85"/>
        <v>-0.28171</v>
      </c>
      <c r="C313" s="125">
        <v>-0.28171000000000002</v>
      </c>
      <c r="D313" t="str">
        <f t="shared" si="86"/>
        <v>-0.28262   -0.28171</v>
      </c>
      <c r="E313" t="str">
        <f t="shared" si="87"/>
        <v>-0.28262</v>
      </c>
      <c r="F313" s="125">
        <v>-0.28261999999999998</v>
      </c>
      <c r="G313" s="80">
        <f t="shared" si="88"/>
        <v>9.0999999999996639E-4</v>
      </c>
      <c r="H313" s="68">
        <f t="shared" si="89"/>
        <v>3.2198712051516752E-3</v>
      </c>
      <c r="I313">
        <f t="shared" si="90"/>
        <v>0.32198712051516754</v>
      </c>
      <c r="J313">
        <f t="shared" si="91"/>
        <v>0</v>
      </c>
      <c r="L313">
        <f t="shared" si="92"/>
        <v>0</v>
      </c>
      <c r="Q313" s="68">
        <f t="shared" si="93"/>
        <v>0</v>
      </c>
      <c r="R313" s="125">
        <f t="shared" si="94"/>
        <v>0</v>
      </c>
    </row>
    <row r="314" spans="1:18" x14ac:dyDescent="0.2">
      <c r="A314" t="s">
        <v>14</v>
      </c>
      <c r="B314" t="str">
        <f t="shared" si="85"/>
        <v>+0.03669</v>
      </c>
      <c r="C314" s="125">
        <v>3.669E-2</v>
      </c>
      <c r="D314" t="str">
        <f t="shared" si="86"/>
        <v>+0.03673   +0.03669</v>
      </c>
      <c r="E314" t="str">
        <f t="shared" si="87"/>
        <v>+0.03673</v>
      </c>
      <c r="F314" s="125">
        <v>3.6729999999999999E-2</v>
      </c>
      <c r="G314" s="80">
        <f t="shared" si="88"/>
        <v>3.999999999999837E-5</v>
      </c>
      <c r="H314" s="68">
        <f t="shared" si="89"/>
        <v>1.0890280424720492E-3</v>
      </c>
      <c r="I314">
        <f t="shared" si="90"/>
        <v>0.10890280424720493</v>
      </c>
      <c r="J314">
        <f t="shared" si="91"/>
        <v>0</v>
      </c>
      <c r="L314">
        <f t="shared" si="92"/>
        <v>0</v>
      </c>
      <c r="Q314" s="68">
        <f t="shared" si="93"/>
        <v>0</v>
      </c>
      <c r="R314" s="125">
        <f t="shared" si="94"/>
        <v>0</v>
      </c>
    </row>
    <row r="315" spans="1:18" x14ac:dyDescent="0.2">
      <c r="A315" t="s">
        <v>15</v>
      </c>
      <c r="B315" t="str">
        <f t="shared" si="85"/>
        <v>+0.24441</v>
      </c>
      <c r="C315" s="125">
        <v>0.24440999999999999</v>
      </c>
      <c r="D315" t="str">
        <f t="shared" si="86"/>
        <v>+0.24407   +0.24441</v>
      </c>
      <c r="E315" t="str">
        <f t="shared" si="87"/>
        <v>+0.24407</v>
      </c>
      <c r="F315" s="125">
        <v>0.24407000000000001</v>
      </c>
      <c r="G315" s="80">
        <f t="shared" si="88"/>
        <v>3.3999999999997921E-4</v>
      </c>
      <c r="H315" s="68">
        <f t="shared" si="89"/>
        <v>1.3930429794730167E-3</v>
      </c>
      <c r="I315">
        <f t="shared" si="90"/>
        <v>0.13930429794730168</v>
      </c>
      <c r="J315">
        <f t="shared" si="91"/>
        <v>0</v>
      </c>
      <c r="L315">
        <f t="shared" si="92"/>
        <v>0</v>
      </c>
      <c r="Q315" s="68">
        <f t="shared" si="93"/>
        <v>0</v>
      </c>
      <c r="R315" s="125">
        <f t="shared" si="94"/>
        <v>0</v>
      </c>
    </row>
    <row r="316" spans="1:18" x14ac:dyDescent="0.2">
      <c r="A316" t="s">
        <v>16</v>
      </c>
      <c r="B316" t="str">
        <f t="shared" si="85"/>
        <v>-0.03677</v>
      </c>
      <c r="C316" s="125">
        <v>-3.6769999999999997E-2</v>
      </c>
      <c r="D316" t="str">
        <f t="shared" si="86"/>
        <v>-0.03673   -0.03677</v>
      </c>
      <c r="E316" t="str">
        <f t="shared" si="87"/>
        <v>-0.03673</v>
      </c>
      <c r="F316" s="125">
        <v>-3.6729999999999999E-2</v>
      </c>
      <c r="G316" s="80">
        <f t="shared" si="88"/>
        <v>3.999999999999837E-5</v>
      </c>
      <c r="H316" s="68">
        <f t="shared" si="89"/>
        <v>1.0890280424720492E-3</v>
      </c>
      <c r="I316">
        <f t="shared" si="90"/>
        <v>0.10890280424720493</v>
      </c>
      <c r="J316">
        <f t="shared" si="91"/>
        <v>0</v>
      </c>
      <c r="L316">
        <f t="shared" si="92"/>
        <v>0</v>
      </c>
      <c r="Q316" s="68">
        <f t="shared" si="93"/>
        <v>0</v>
      </c>
      <c r="R316" s="125">
        <f t="shared" si="94"/>
        <v>0</v>
      </c>
    </row>
    <row r="317" spans="1:18" x14ac:dyDescent="0.2">
      <c r="A317" t="s">
        <v>17</v>
      </c>
      <c r="B317" t="str">
        <f t="shared" si="85"/>
        <v>-0.15112</v>
      </c>
      <c r="C317" s="125">
        <v>-0.15112</v>
      </c>
      <c r="D317" t="str">
        <f t="shared" si="86"/>
        <v>-0.15143   -0.15112</v>
      </c>
      <c r="E317" t="str">
        <f t="shared" si="87"/>
        <v>-0.15143</v>
      </c>
      <c r="F317" s="125">
        <v>-0.15143000000000001</v>
      </c>
      <c r="G317" s="80">
        <f t="shared" si="88"/>
        <v>3.1000000000000472E-4</v>
      </c>
      <c r="H317" s="68">
        <f t="shared" si="89"/>
        <v>2.0471504985802333E-3</v>
      </c>
      <c r="I317">
        <f t="shared" si="90"/>
        <v>0.20471504985802333</v>
      </c>
      <c r="J317">
        <f t="shared" si="91"/>
        <v>0</v>
      </c>
      <c r="L317">
        <f t="shared" si="92"/>
        <v>0</v>
      </c>
      <c r="Q317" s="68">
        <f t="shared" si="93"/>
        <v>0</v>
      </c>
      <c r="R317" s="125">
        <f t="shared" si="94"/>
        <v>0</v>
      </c>
    </row>
    <row r="318" spans="1:18" x14ac:dyDescent="0.2">
      <c r="A318" t="s">
        <v>18</v>
      </c>
      <c r="B318" t="str">
        <f t="shared" si="85"/>
        <v>-0.24416</v>
      </c>
      <c r="C318" s="125">
        <v>-0.24415999999999999</v>
      </c>
      <c r="D318" t="str">
        <f t="shared" si="86"/>
        <v>-0.24407   -0.24416</v>
      </c>
      <c r="E318" t="str">
        <f t="shared" si="87"/>
        <v>-0.24407</v>
      </c>
      <c r="F318" s="125">
        <v>-0.24407000000000001</v>
      </c>
      <c r="G318" s="80">
        <f t="shared" si="88"/>
        <v>8.9999999999978986E-5</v>
      </c>
      <c r="H318" s="68">
        <f t="shared" si="89"/>
        <v>3.6874667103691146E-4</v>
      </c>
      <c r="I318">
        <f t="shared" si="90"/>
        <v>3.6874667103691146E-2</v>
      </c>
      <c r="J318">
        <f t="shared" si="91"/>
        <v>0</v>
      </c>
      <c r="L318">
        <f t="shared" si="92"/>
        <v>0</v>
      </c>
      <c r="Q318" s="68">
        <f t="shared" si="93"/>
        <v>0</v>
      </c>
      <c r="R318" s="125">
        <f t="shared" si="94"/>
        <v>0</v>
      </c>
    </row>
    <row r="319" spans="1:18" x14ac:dyDescent="0.2">
      <c r="A319" t="s">
        <v>19</v>
      </c>
      <c r="B319" t="str">
        <f t="shared" si="85"/>
        <v>+0.03793</v>
      </c>
      <c r="C319" s="125">
        <v>3.7929999999999998E-2</v>
      </c>
      <c r="D319" t="str">
        <f t="shared" si="86"/>
        <v>+0.03784   +0.03793</v>
      </c>
      <c r="E319" t="str">
        <f t="shared" si="87"/>
        <v>+0.03784</v>
      </c>
      <c r="F319" s="125">
        <v>3.7839999999999999E-2</v>
      </c>
      <c r="G319" s="80">
        <f t="shared" si="88"/>
        <v>8.9999999999999802E-5</v>
      </c>
      <c r="H319" s="68">
        <f t="shared" si="89"/>
        <v>2.3784355179703965E-3</v>
      </c>
      <c r="I319">
        <f t="shared" si="90"/>
        <v>0.23784355179703964</v>
      </c>
      <c r="J319">
        <f t="shared" si="91"/>
        <v>0</v>
      </c>
      <c r="L319">
        <f t="shared" si="92"/>
        <v>0</v>
      </c>
      <c r="Q319" s="68">
        <f t="shared" si="93"/>
        <v>0</v>
      </c>
      <c r="R319" s="125">
        <f t="shared" si="94"/>
        <v>0</v>
      </c>
    </row>
    <row r="320" spans="1:18" x14ac:dyDescent="0.2">
      <c r="A320" t="s">
        <v>20</v>
      </c>
      <c r="B320" t="str">
        <f t="shared" si="85"/>
        <v>+0.07699</v>
      </c>
      <c r="C320" s="125">
        <v>7.6990000000000003E-2</v>
      </c>
      <c r="D320" t="str">
        <f t="shared" si="86"/>
        <v>+0.07692   +0.07699</v>
      </c>
      <c r="E320" t="str">
        <f t="shared" si="87"/>
        <v>+0.07692</v>
      </c>
      <c r="F320" s="125">
        <v>7.6920000000000002E-2</v>
      </c>
      <c r="G320" s="80">
        <f t="shared" si="88"/>
        <v>7.0000000000000617E-5</v>
      </c>
      <c r="H320" s="68">
        <f t="shared" si="89"/>
        <v>9.1003640145606622E-4</v>
      </c>
      <c r="I320">
        <f t="shared" si="90"/>
        <v>9.1003640145606621E-2</v>
      </c>
      <c r="J320">
        <f t="shared" si="91"/>
        <v>0</v>
      </c>
      <c r="L320">
        <f t="shared" si="92"/>
        <v>0</v>
      </c>
      <c r="Q320" s="68">
        <f t="shared" si="93"/>
        <v>0</v>
      </c>
      <c r="R320" s="125">
        <f t="shared" si="94"/>
        <v>0</v>
      </c>
    </row>
    <row r="321" spans="1:18" x14ac:dyDescent="0.2">
      <c r="A321" t="s">
        <v>21</v>
      </c>
      <c r="B321" t="str">
        <f t="shared" si="85"/>
        <v>-0.03778</v>
      </c>
      <c r="C321" s="125">
        <v>-3.7780000000000001E-2</v>
      </c>
      <c r="D321" t="str">
        <f t="shared" si="86"/>
        <v>-0.03784   -0.03778</v>
      </c>
      <c r="E321" t="str">
        <f t="shared" si="87"/>
        <v>-0.03784</v>
      </c>
      <c r="F321" s="125">
        <v>-3.7839999999999999E-2</v>
      </c>
      <c r="G321" s="80">
        <f t="shared" si="88"/>
        <v>5.9999999999997555E-5</v>
      </c>
      <c r="H321" s="68">
        <f t="shared" si="89"/>
        <v>1.58562367864687E-3</v>
      </c>
      <c r="I321">
        <f t="shared" si="90"/>
        <v>0.158562367864687</v>
      </c>
      <c r="J321">
        <f t="shared" si="91"/>
        <v>0</v>
      </c>
      <c r="L321">
        <f t="shared" si="92"/>
        <v>0</v>
      </c>
      <c r="Q321" s="68">
        <f t="shared" si="93"/>
        <v>0</v>
      </c>
      <c r="R321" s="125">
        <f t="shared" si="94"/>
        <v>0</v>
      </c>
    </row>
    <row r="322" spans="1:18" x14ac:dyDescent="0.2">
      <c r="A322" t="s">
        <v>22</v>
      </c>
      <c r="B322" t="str">
        <f t="shared" si="85"/>
        <v>-0.03099</v>
      </c>
      <c r="C322" s="125">
        <v>-3.099E-2</v>
      </c>
      <c r="D322" t="str">
        <f t="shared" si="86"/>
        <v>-0.03112   -0.03099</v>
      </c>
      <c r="E322" t="str">
        <f t="shared" si="87"/>
        <v>-0.03112</v>
      </c>
      <c r="F322" s="125">
        <v>-3.1119999999999998E-2</v>
      </c>
      <c r="G322" s="80">
        <f t="shared" si="88"/>
        <v>1.2999999999999817E-4</v>
      </c>
      <c r="H322" s="68">
        <f t="shared" si="89"/>
        <v>4.1773778920307899E-3</v>
      </c>
      <c r="I322">
        <f t="shared" si="90"/>
        <v>0.41773778920307897</v>
      </c>
      <c r="J322">
        <f t="shared" si="91"/>
        <v>0</v>
      </c>
      <c r="L322">
        <f t="shared" si="92"/>
        <v>0</v>
      </c>
      <c r="Q322" s="68">
        <f t="shared" si="93"/>
        <v>0</v>
      </c>
      <c r="R322" s="125">
        <f t="shared" si="94"/>
        <v>0</v>
      </c>
    </row>
    <row r="323" spans="1:18" x14ac:dyDescent="0.2">
      <c r="A323" t="s">
        <v>23</v>
      </c>
      <c r="B323" t="str">
        <f t="shared" si="85"/>
        <v>-0.05850</v>
      </c>
      <c r="C323" s="125">
        <v>-5.8500000000000003E-2</v>
      </c>
      <c r="D323" t="str">
        <f t="shared" si="86"/>
        <v>-0.05839   -0.05850</v>
      </c>
      <c r="E323" t="str">
        <f t="shared" si="87"/>
        <v>-0.05839</v>
      </c>
      <c r="F323" s="125">
        <v>-5.8389999999999997E-2</v>
      </c>
      <c r="G323" s="80">
        <f t="shared" si="88"/>
        <v>1.1000000000000593E-4</v>
      </c>
      <c r="H323" s="68">
        <f t="shared" si="89"/>
        <v>1.8838842267512577E-3</v>
      </c>
      <c r="I323">
        <f t="shared" si="90"/>
        <v>0.18838842267512576</v>
      </c>
      <c r="J323">
        <f t="shared" si="91"/>
        <v>0</v>
      </c>
      <c r="L323">
        <f t="shared" si="92"/>
        <v>0</v>
      </c>
      <c r="Q323" s="68">
        <f t="shared" si="93"/>
        <v>0</v>
      </c>
      <c r="R323" s="125">
        <f t="shared" si="94"/>
        <v>0</v>
      </c>
    </row>
    <row r="324" spans="1:18" x14ac:dyDescent="0.2">
      <c r="A324" t="s">
        <v>24</v>
      </c>
      <c r="B324" t="str">
        <f t="shared" si="85"/>
        <v>+0.03108</v>
      </c>
      <c r="C324" s="125">
        <v>3.108E-2</v>
      </c>
      <c r="D324" t="str">
        <f t="shared" si="86"/>
        <v>+0.03112   +0.03108</v>
      </c>
      <c r="E324" t="str">
        <f t="shared" si="87"/>
        <v>+0.03112</v>
      </c>
      <c r="F324" s="125">
        <v>3.1119999999999998E-2</v>
      </c>
      <c r="G324" s="80">
        <f t="shared" si="88"/>
        <v>3.999999999999837E-5</v>
      </c>
      <c r="H324" s="68">
        <f t="shared" si="89"/>
        <v>1.2853470437017471E-3</v>
      </c>
      <c r="I324">
        <f t="shared" si="90"/>
        <v>0.12853470437017472</v>
      </c>
      <c r="J324">
        <f t="shared" si="91"/>
        <v>0</v>
      </c>
      <c r="L324">
        <f t="shared" si="92"/>
        <v>0</v>
      </c>
      <c r="Q324" s="68">
        <f t="shared" si="93"/>
        <v>0</v>
      </c>
      <c r="R324" s="125">
        <f t="shared" si="94"/>
        <v>0</v>
      </c>
    </row>
    <row r="325" spans="1:18" x14ac:dyDescent="0.2">
      <c r="A325" t="s">
        <v>25</v>
      </c>
      <c r="B325" t="str">
        <f t="shared" si="85"/>
        <v>-0.06523</v>
      </c>
      <c r="C325" s="125">
        <v>-6.5229999999999996E-2</v>
      </c>
      <c r="D325" t="str">
        <f t="shared" si="86"/>
        <v>-0.06525   -0.06523</v>
      </c>
      <c r="E325" t="str">
        <f t="shared" si="87"/>
        <v>-0.06525</v>
      </c>
      <c r="F325" s="125">
        <v>-6.5250000000000002E-2</v>
      </c>
      <c r="G325" s="80">
        <f t="shared" si="88"/>
        <v>2.0000000000006124E-5</v>
      </c>
      <c r="H325" s="68">
        <f t="shared" si="89"/>
        <v>3.0651340996177965E-4</v>
      </c>
      <c r="I325">
        <f t="shared" si="90"/>
        <v>3.0651340996177966E-2</v>
      </c>
      <c r="J325">
        <f t="shared" si="91"/>
        <v>0</v>
      </c>
      <c r="L325">
        <f t="shared" si="92"/>
        <v>0</v>
      </c>
      <c r="Q325" s="68">
        <f t="shared" si="93"/>
        <v>0</v>
      </c>
      <c r="R325" s="125">
        <f t="shared" si="94"/>
        <v>0</v>
      </c>
    </row>
    <row r="326" spans="1:18" x14ac:dyDescent="0.2">
      <c r="A326" t="s">
        <v>26</v>
      </c>
      <c r="B326" t="str">
        <f t="shared" si="85"/>
        <v>+0.01331</v>
      </c>
      <c r="C326" s="125">
        <v>1.3310000000000001E-2</v>
      </c>
      <c r="D326" t="str">
        <f t="shared" si="86"/>
        <v>+0.01323   +0.01331</v>
      </c>
      <c r="E326" t="str">
        <f t="shared" si="87"/>
        <v>+0.01323</v>
      </c>
      <c r="F326" s="125">
        <v>1.323E-2</v>
      </c>
      <c r="G326" s="80">
        <f t="shared" si="88"/>
        <v>8.000000000000021E-5</v>
      </c>
      <c r="H326" s="68">
        <f t="shared" si="89"/>
        <v>6.0468631897203483E-3</v>
      </c>
      <c r="I326">
        <f t="shared" si="90"/>
        <v>0.60468631897203484</v>
      </c>
      <c r="J326">
        <f t="shared" si="91"/>
        <v>0</v>
      </c>
      <c r="L326">
        <f t="shared" si="92"/>
        <v>0</v>
      </c>
      <c r="Q326" s="68">
        <f t="shared" si="93"/>
        <v>0</v>
      </c>
      <c r="R326" s="125">
        <f t="shared" si="94"/>
        <v>0</v>
      </c>
    </row>
    <row r="327" spans="1:18" x14ac:dyDescent="0.2">
      <c r="A327" t="s">
        <v>27</v>
      </c>
      <c r="B327" t="str">
        <f t="shared" si="85"/>
        <v>-0.14504</v>
      </c>
      <c r="C327" s="125">
        <v>-0.14504</v>
      </c>
      <c r="D327" t="str">
        <f t="shared" si="86"/>
        <v>-0.14533   -0.14504</v>
      </c>
      <c r="E327" t="str">
        <f t="shared" si="87"/>
        <v>-0.14533</v>
      </c>
      <c r="F327" s="125">
        <v>-0.14532999999999999</v>
      </c>
      <c r="G327" s="80">
        <f t="shared" si="88"/>
        <v>2.8999999999998471E-4</v>
      </c>
      <c r="H327" s="68">
        <f t="shared" si="89"/>
        <v>1.9954586114359369E-3</v>
      </c>
      <c r="I327">
        <f t="shared" si="90"/>
        <v>0.19954586114359368</v>
      </c>
      <c r="J327">
        <f t="shared" si="91"/>
        <v>0</v>
      </c>
      <c r="L327">
        <f t="shared" si="92"/>
        <v>0</v>
      </c>
      <c r="Q327" s="68">
        <f t="shared" si="93"/>
        <v>0</v>
      </c>
      <c r="R327" s="125">
        <f t="shared" si="94"/>
        <v>0</v>
      </c>
    </row>
    <row r="328" spans="1:18" x14ac:dyDescent="0.2">
      <c r="A328" t="s">
        <v>28</v>
      </c>
      <c r="B328" t="str">
        <f t="shared" si="85"/>
        <v>-0.01332</v>
      </c>
      <c r="C328" s="125">
        <v>-1.332E-2</v>
      </c>
      <c r="D328" t="str">
        <f t="shared" si="86"/>
        <v>-0.01323   -0.01332</v>
      </c>
      <c r="E328" t="str">
        <f t="shared" si="87"/>
        <v>-0.01323</v>
      </c>
      <c r="F328" s="125">
        <v>-1.323E-2</v>
      </c>
      <c r="G328" s="80">
        <f t="shared" si="88"/>
        <v>8.9999999999999802E-5</v>
      </c>
      <c r="H328" s="68">
        <f t="shared" si="89"/>
        <v>6.8027210884353592E-3</v>
      </c>
      <c r="I328">
        <f t="shared" si="90"/>
        <v>0.68027210884353595</v>
      </c>
      <c r="J328">
        <f t="shared" si="91"/>
        <v>0</v>
      </c>
      <c r="L328">
        <f t="shared" si="92"/>
        <v>0</v>
      </c>
      <c r="Q328" s="68">
        <f t="shared" si="93"/>
        <v>0</v>
      </c>
      <c r="R328" s="125">
        <f t="shared" si="94"/>
        <v>0</v>
      </c>
    </row>
    <row r="329" spans="1:18" x14ac:dyDescent="0.2">
      <c r="A329" t="s">
        <v>29</v>
      </c>
      <c r="B329" t="str">
        <f t="shared" si="85"/>
        <v>+0.04657</v>
      </c>
      <c r="C329" s="125">
        <v>4.657E-2</v>
      </c>
      <c r="D329" t="str">
        <f t="shared" si="86"/>
        <v>+0.04677   +0.04657</v>
      </c>
      <c r="E329" t="str">
        <f t="shared" si="87"/>
        <v>+0.04677</v>
      </c>
      <c r="F329" s="125">
        <v>4.6769999999999999E-2</v>
      </c>
      <c r="G329" s="80">
        <f t="shared" si="88"/>
        <v>1.9999999999999879E-4</v>
      </c>
      <c r="H329" s="68">
        <f t="shared" si="89"/>
        <v>4.2762454564891769E-3</v>
      </c>
      <c r="I329">
        <f t="shared" si="90"/>
        <v>0.42762454564891766</v>
      </c>
      <c r="J329">
        <f t="shared" si="91"/>
        <v>0</v>
      </c>
      <c r="L329">
        <f t="shared" si="92"/>
        <v>0</v>
      </c>
      <c r="Q329" s="68">
        <f t="shared" si="93"/>
        <v>0</v>
      </c>
      <c r="R329" s="125">
        <f t="shared" si="94"/>
        <v>0</v>
      </c>
    </row>
    <row r="330" spans="1:18" x14ac:dyDescent="0.2">
      <c r="A330" t="s">
        <v>30</v>
      </c>
      <c r="B330" t="str">
        <f t="shared" si="85"/>
        <v>-0.07682</v>
      </c>
      <c r="C330" s="125">
        <v>-7.6819999999999999E-2</v>
      </c>
      <c r="D330" t="str">
        <f t="shared" si="86"/>
        <v>-0.07692   -0.07682</v>
      </c>
      <c r="E330" t="str">
        <f t="shared" si="87"/>
        <v>-0.07692</v>
      </c>
      <c r="F330" s="125">
        <v>-7.6920000000000002E-2</v>
      </c>
      <c r="G330" s="80">
        <f t="shared" si="88"/>
        <v>1.0000000000000286E-4</v>
      </c>
      <c r="H330" s="68">
        <f t="shared" si="89"/>
        <v>1.3000520020801205E-3</v>
      </c>
      <c r="I330">
        <f t="shared" si="90"/>
        <v>0.13000520020801204</v>
      </c>
      <c r="J330">
        <f t="shared" si="91"/>
        <v>0</v>
      </c>
      <c r="L330">
        <f t="shared" si="92"/>
        <v>0</v>
      </c>
      <c r="Q330" s="68">
        <f t="shared" si="93"/>
        <v>0</v>
      </c>
      <c r="R330" s="125">
        <f t="shared" si="94"/>
        <v>0</v>
      </c>
    </row>
    <row r="331" spans="1:18" x14ac:dyDescent="0.2">
      <c r="A331" t="s">
        <v>31</v>
      </c>
      <c r="B331" t="str">
        <f t="shared" si="85"/>
        <v>-0.04689</v>
      </c>
      <c r="C331" s="125">
        <v>-4.6890000000000001E-2</v>
      </c>
      <c r="D331" t="str">
        <f t="shared" si="86"/>
        <v>-0.04677   -0.04689</v>
      </c>
      <c r="E331" t="str">
        <f t="shared" si="87"/>
        <v>-0.04677</v>
      </c>
      <c r="F331" s="125">
        <v>-4.6769999999999999E-2</v>
      </c>
      <c r="G331" s="80">
        <f t="shared" si="88"/>
        <v>1.2000000000000205E-4</v>
      </c>
      <c r="H331" s="68">
        <f t="shared" si="89"/>
        <v>2.5657472738935655E-3</v>
      </c>
      <c r="I331">
        <f t="shared" si="90"/>
        <v>0.25657472738935655</v>
      </c>
      <c r="J331">
        <f t="shared" si="91"/>
        <v>0</v>
      </c>
      <c r="L331">
        <f t="shared" si="92"/>
        <v>0</v>
      </c>
      <c r="Q331" s="68">
        <f t="shared" si="93"/>
        <v>0</v>
      </c>
      <c r="R331" s="125">
        <f t="shared" si="94"/>
        <v>0</v>
      </c>
    </row>
    <row r="332" spans="1:18" x14ac:dyDescent="0.2">
      <c r="A332" t="s">
        <v>32</v>
      </c>
      <c r="B332" t="str">
        <f t="shared" si="85"/>
        <v>+2.19853</v>
      </c>
      <c r="C332" s="125">
        <v>2.1985299999999999</v>
      </c>
      <c r="D332" t="str">
        <f t="shared" si="86"/>
        <v>+2.19117   +2.19853</v>
      </c>
      <c r="E332" t="str">
        <f t="shared" si="87"/>
        <v>+2.19117</v>
      </c>
      <c r="F332" s="125">
        <v>2.1911700000000001</v>
      </c>
      <c r="G332" s="80">
        <f t="shared" si="88"/>
        <v>7.3599999999998111E-3</v>
      </c>
      <c r="H332" s="68">
        <f t="shared" si="89"/>
        <v>3.3589360935024717E-3</v>
      </c>
      <c r="I332">
        <f t="shared" si="90"/>
        <v>0.33589360935024715</v>
      </c>
      <c r="J332">
        <f t="shared" si="91"/>
        <v>0</v>
      </c>
      <c r="L332">
        <f t="shared" si="92"/>
        <v>0</v>
      </c>
      <c r="Q332" s="68">
        <f t="shared" si="93"/>
        <v>0</v>
      </c>
      <c r="R332" s="125">
        <f t="shared" si="94"/>
        <v>0</v>
      </c>
    </row>
    <row r="333" spans="1:18" x14ac:dyDescent="0.2">
      <c r="A333" t="s">
        <v>33</v>
      </c>
      <c r="B333" t="str">
        <f t="shared" si="85"/>
        <v>+0.14914</v>
      </c>
      <c r="C333" s="125">
        <v>0.14913999999999999</v>
      </c>
      <c r="D333" t="str">
        <f t="shared" si="86"/>
        <v>+0.14938   +0.14914</v>
      </c>
      <c r="E333" t="str">
        <f t="shared" si="87"/>
        <v>+0.14938</v>
      </c>
      <c r="F333" s="125">
        <v>0.14938000000000001</v>
      </c>
      <c r="G333" s="80">
        <f t="shared" si="88"/>
        <v>2.4000000000001798E-4</v>
      </c>
      <c r="H333" s="68">
        <f t="shared" si="89"/>
        <v>1.6066407818986341E-3</v>
      </c>
      <c r="I333">
        <f t="shared" si="90"/>
        <v>0.16066407818986342</v>
      </c>
      <c r="J333">
        <f t="shared" si="91"/>
        <v>0</v>
      </c>
      <c r="L333">
        <f t="shared" si="92"/>
        <v>0</v>
      </c>
      <c r="Q333" s="68">
        <f t="shared" si="93"/>
        <v>0</v>
      </c>
      <c r="R333" s="125">
        <f t="shared" si="94"/>
        <v>0</v>
      </c>
    </row>
    <row r="334" spans="1:18" x14ac:dyDescent="0.2">
      <c r="A334" t="s">
        <v>34</v>
      </c>
      <c r="B334" t="str">
        <f t="shared" si="85"/>
        <v>-0.92916</v>
      </c>
      <c r="C334" s="125">
        <v>-0.92915999999999999</v>
      </c>
      <c r="D334" t="str">
        <f t="shared" si="86"/>
        <v>-0.92475   -0.92916</v>
      </c>
      <c r="E334" t="str">
        <f t="shared" si="87"/>
        <v>-0.92475</v>
      </c>
      <c r="F334" s="125">
        <v>-0.92474999999999996</v>
      </c>
      <c r="G334" s="80">
        <f t="shared" si="88"/>
        <v>4.410000000000025E-3</v>
      </c>
      <c r="H334" s="68">
        <f t="shared" si="89"/>
        <v>4.7688564476885921E-3</v>
      </c>
      <c r="I334">
        <f t="shared" si="90"/>
        <v>0.4768856447688592</v>
      </c>
      <c r="J334">
        <f t="shared" si="91"/>
        <v>0</v>
      </c>
      <c r="L334">
        <f t="shared" si="92"/>
        <v>0</v>
      </c>
      <c r="Q334" s="68">
        <f t="shared" si="93"/>
        <v>0</v>
      </c>
      <c r="R334" s="125">
        <f t="shared" si="94"/>
        <v>0</v>
      </c>
    </row>
    <row r="335" spans="1:18" x14ac:dyDescent="0.2">
      <c r="A335" t="s">
        <v>35</v>
      </c>
      <c r="B335" t="str">
        <f t="shared" si="85"/>
        <v>-0.46853</v>
      </c>
      <c r="C335" s="125">
        <v>-0.46853</v>
      </c>
      <c r="D335" t="str">
        <f t="shared" si="86"/>
        <v>-0.46814   -0.46853</v>
      </c>
      <c r="E335" t="str">
        <f t="shared" si="87"/>
        <v>-0.46814</v>
      </c>
      <c r="F335" s="125">
        <v>-0.46814</v>
      </c>
      <c r="G335" s="80">
        <f t="shared" si="88"/>
        <v>3.9000000000000146E-4</v>
      </c>
      <c r="H335" s="68">
        <f t="shared" si="89"/>
        <v>8.3308412013500545E-4</v>
      </c>
      <c r="I335">
        <f t="shared" si="90"/>
        <v>8.3308412013500546E-2</v>
      </c>
      <c r="J335">
        <f t="shared" si="91"/>
        <v>0</v>
      </c>
      <c r="L335">
        <f t="shared" si="92"/>
        <v>0</v>
      </c>
      <c r="Q335" s="68">
        <f t="shared" si="93"/>
        <v>0</v>
      </c>
      <c r="R335" s="125">
        <f t="shared" si="94"/>
        <v>0</v>
      </c>
    </row>
    <row r="336" spans="1:18" x14ac:dyDescent="0.2">
      <c r="A336" t="s">
        <v>36</v>
      </c>
      <c r="B336" t="str">
        <f t="shared" si="85"/>
        <v>-0.06937</v>
      </c>
      <c r="C336" s="125">
        <v>-6.9370000000000001E-2</v>
      </c>
      <c r="D336" t="str">
        <f t="shared" si="86"/>
        <v>-0.06923   -0.06937</v>
      </c>
      <c r="E336" t="str">
        <f t="shared" si="87"/>
        <v>-0.06923</v>
      </c>
      <c r="F336" s="125">
        <v>-6.923E-2</v>
      </c>
      <c r="G336" s="80">
        <f t="shared" si="88"/>
        <v>1.4000000000000123E-4</v>
      </c>
      <c r="H336" s="68">
        <f t="shared" si="89"/>
        <v>2.0222446916077024E-3</v>
      </c>
      <c r="I336">
        <f t="shared" si="90"/>
        <v>0.20222446916077025</v>
      </c>
      <c r="J336">
        <f t="shared" si="91"/>
        <v>0</v>
      </c>
      <c r="L336">
        <f t="shared" si="92"/>
        <v>0</v>
      </c>
      <c r="Q336" s="68">
        <f t="shared" si="93"/>
        <v>0</v>
      </c>
      <c r="R336" s="125">
        <f t="shared" si="94"/>
        <v>0</v>
      </c>
    </row>
    <row r="337" spans="1:18" x14ac:dyDescent="0.2">
      <c r="A337" t="s">
        <v>37</v>
      </c>
      <c r="B337" t="str">
        <f t="shared" si="85"/>
        <v>-0.11225</v>
      </c>
      <c r="C337" s="125">
        <v>-0.11225</v>
      </c>
      <c r="D337" t="str">
        <f t="shared" si="86"/>
        <v>-0.11186   -0.11225</v>
      </c>
      <c r="E337" t="str">
        <f t="shared" si="87"/>
        <v>-0.11186</v>
      </c>
      <c r="F337" s="125">
        <v>-0.11186</v>
      </c>
      <c r="G337" s="80">
        <f t="shared" si="88"/>
        <v>3.9000000000000146E-4</v>
      </c>
      <c r="H337" s="68">
        <f t="shared" si="89"/>
        <v>3.4865009833720852E-3</v>
      </c>
      <c r="I337">
        <f t="shared" si="90"/>
        <v>0.3486500983372085</v>
      </c>
      <c r="J337">
        <f t="shared" si="91"/>
        <v>0</v>
      </c>
      <c r="L337">
        <f t="shared" si="92"/>
        <v>0</v>
      </c>
      <c r="Q337" s="68">
        <f t="shared" si="93"/>
        <v>0</v>
      </c>
      <c r="R337" s="125">
        <f t="shared" si="94"/>
        <v>0</v>
      </c>
    </row>
    <row r="338" spans="1:18" x14ac:dyDescent="0.2">
      <c r="A338" t="s">
        <v>38</v>
      </c>
      <c r="B338" t="str">
        <f t="shared" si="85"/>
        <v>-0.00182</v>
      </c>
      <c r="C338" s="125">
        <v>-1.82E-3</v>
      </c>
      <c r="D338" t="str">
        <f t="shared" si="86"/>
        <v>-0.00182   -0.00182</v>
      </c>
      <c r="E338" t="str">
        <f t="shared" si="87"/>
        <v>-0.00182</v>
      </c>
      <c r="F338" s="125">
        <v>-1.82E-3</v>
      </c>
      <c r="G338" s="80">
        <f t="shared" si="88"/>
        <v>0</v>
      </c>
      <c r="H338" s="68">
        <f t="shared" si="89"/>
        <v>0</v>
      </c>
      <c r="J338">
        <f t="shared" si="91"/>
        <v>0</v>
      </c>
      <c r="L338">
        <f t="shared" si="92"/>
        <v>0</v>
      </c>
      <c r="Q338" s="68">
        <f t="shared" si="93"/>
        <v>0</v>
      </c>
      <c r="R338" s="125">
        <f t="shared" si="94"/>
        <v>0</v>
      </c>
    </row>
    <row r="339" spans="1:18" x14ac:dyDescent="0.2">
      <c r="A339" t="s">
        <v>39</v>
      </c>
      <c r="B339" t="str">
        <f t="shared" si="85"/>
        <v>-0.03669</v>
      </c>
      <c r="C339" s="125">
        <v>-3.669E-2</v>
      </c>
      <c r="D339" t="str">
        <f t="shared" si="86"/>
        <v>-0.03673   -0.03669</v>
      </c>
      <c r="E339" t="str">
        <f t="shared" si="87"/>
        <v>-0.03673</v>
      </c>
      <c r="F339" s="125">
        <v>-3.6729999999999999E-2</v>
      </c>
      <c r="G339" s="80">
        <f t="shared" si="88"/>
        <v>3.999999999999837E-5</v>
      </c>
      <c r="H339" s="68">
        <f t="shared" si="89"/>
        <v>1.0890280424720492E-3</v>
      </c>
      <c r="I339">
        <f t="shared" si="90"/>
        <v>0.10890280424720493</v>
      </c>
      <c r="J339">
        <f t="shared" si="91"/>
        <v>0</v>
      </c>
      <c r="L339">
        <f t="shared" si="92"/>
        <v>0</v>
      </c>
      <c r="Q339" s="68">
        <f t="shared" si="93"/>
        <v>0</v>
      </c>
      <c r="R339" s="125">
        <f t="shared" si="94"/>
        <v>0</v>
      </c>
    </row>
    <row r="340" spans="1:18" x14ac:dyDescent="0.2">
      <c r="A340" t="s">
        <v>40</v>
      </c>
      <c r="B340" t="str">
        <f t="shared" si="85"/>
        <v>-0.22916</v>
      </c>
      <c r="C340" s="125">
        <v>-0.22916</v>
      </c>
      <c r="D340" t="str">
        <f t="shared" si="86"/>
        <v>-0.22900   -0.22916</v>
      </c>
      <c r="E340" t="str">
        <f t="shared" si="87"/>
        <v>-0.22900</v>
      </c>
      <c r="F340" s="125">
        <v>-0.22900000000000001</v>
      </c>
      <c r="G340" s="80">
        <f t="shared" si="88"/>
        <v>1.5999999999999348E-4</v>
      </c>
      <c r="H340" s="68">
        <f t="shared" si="89"/>
        <v>6.9868995633184927E-4</v>
      </c>
      <c r="I340">
        <f t="shared" si="90"/>
        <v>6.9868995633184924E-2</v>
      </c>
      <c r="J340">
        <f t="shared" si="91"/>
        <v>0</v>
      </c>
      <c r="L340">
        <f t="shared" si="92"/>
        <v>0</v>
      </c>
      <c r="Q340" s="68">
        <f t="shared" si="93"/>
        <v>0</v>
      </c>
      <c r="R340" s="125">
        <f t="shared" si="94"/>
        <v>0</v>
      </c>
    </row>
    <row r="341" spans="1:18" x14ac:dyDescent="0.2">
      <c r="A341" t="s">
        <v>41</v>
      </c>
      <c r="B341" t="str">
        <f t="shared" si="85"/>
        <v>-0.06902</v>
      </c>
      <c r="C341" s="125">
        <v>-6.9019999999999998E-2</v>
      </c>
      <c r="D341" t="str">
        <f t="shared" si="86"/>
        <v>-0.06896   -0.06902</v>
      </c>
      <c r="E341" t="str">
        <f t="shared" si="87"/>
        <v>-0.06896</v>
      </c>
      <c r="F341" s="125">
        <v>-6.8959999999999994E-2</v>
      </c>
      <c r="G341" s="80">
        <f t="shared" si="88"/>
        <v>6.0000000000004494E-5</v>
      </c>
      <c r="H341" s="68">
        <f t="shared" si="89"/>
        <v>8.7006960556851071E-4</v>
      </c>
      <c r="I341">
        <f t="shared" si="90"/>
        <v>8.7006960556851073E-2</v>
      </c>
      <c r="J341">
        <f t="shared" si="91"/>
        <v>0</v>
      </c>
      <c r="L341">
        <f t="shared" si="92"/>
        <v>0</v>
      </c>
      <c r="Q341" s="68">
        <f t="shared" si="93"/>
        <v>0</v>
      </c>
      <c r="R341" s="125">
        <f t="shared" si="94"/>
        <v>0</v>
      </c>
    </row>
    <row r="342" spans="1:18" x14ac:dyDescent="0.2">
      <c r="A342" t="s">
        <v>42</v>
      </c>
      <c r="B342" t="str">
        <f t="shared" ref="B342:B405" si="95">RIGHT(A342,8)</f>
        <v>-0.02720</v>
      </c>
      <c r="C342" s="125">
        <v>-2.7199999999999998E-2</v>
      </c>
      <c r="D342" t="str">
        <f t="shared" ref="D342:D405" si="96">RIGHT(A342,19)</f>
        <v>-0.02727   -0.02720</v>
      </c>
      <c r="E342" t="str">
        <f t="shared" ref="E342:E405" si="97">LEFT(D342,8)</f>
        <v>-0.02727</v>
      </c>
      <c r="F342" s="125">
        <v>-2.7269999999999999E-2</v>
      </c>
      <c r="G342" s="80">
        <f t="shared" ref="G342:G405" si="98">ABS(F342-C342)</f>
        <v>7.0000000000000617E-5</v>
      </c>
      <c r="H342" s="68">
        <f t="shared" ref="H342:H405" si="99">ABS(G342)/ABS(F342)</f>
        <v>2.5669233590025898E-3</v>
      </c>
      <c r="I342">
        <f t="shared" ref="I342:I405" si="100">H342*100</f>
        <v>0.25669233590025897</v>
      </c>
      <c r="J342">
        <f t="shared" si="91"/>
        <v>0</v>
      </c>
      <c r="L342">
        <f t="shared" si="92"/>
        <v>0</v>
      </c>
      <c r="Q342" s="68">
        <f t="shared" si="93"/>
        <v>0</v>
      </c>
      <c r="R342" s="125">
        <f t="shared" si="94"/>
        <v>0</v>
      </c>
    </row>
    <row r="343" spans="1:18" x14ac:dyDescent="0.2">
      <c r="A343" t="s">
        <v>43</v>
      </c>
      <c r="B343" t="str">
        <f t="shared" si="95"/>
        <v>-0.05204</v>
      </c>
      <c r="C343" s="125">
        <v>-5.2040000000000003E-2</v>
      </c>
      <c r="D343" t="str">
        <f t="shared" si="96"/>
        <v>-0.05203   -0.05204</v>
      </c>
      <c r="E343" t="str">
        <f t="shared" si="97"/>
        <v>-0.05203</v>
      </c>
      <c r="F343" s="125">
        <v>-5.203E-2</v>
      </c>
      <c r="G343" s="80">
        <f t="shared" si="98"/>
        <v>1.0000000000003062E-5</v>
      </c>
      <c r="H343" s="68">
        <f t="shared" si="99"/>
        <v>1.9219680953302062E-4</v>
      </c>
      <c r="I343">
        <f t="shared" si="100"/>
        <v>1.9219680953302062E-2</v>
      </c>
      <c r="J343">
        <f t="shared" ref="J343:J406" si="101">C343-C67</f>
        <v>0</v>
      </c>
      <c r="L343">
        <f t="shared" ref="L343:L406" si="102">F343-F67</f>
        <v>0</v>
      </c>
      <c r="Q343" s="68">
        <f t="shared" ref="Q343:Q406" si="103">H343-H67</f>
        <v>0</v>
      </c>
      <c r="R343" s="125">
        <f t="shared" ref="R343:R406" si="104">I343-I67</f>
        <v>0</v>
      </c>
    </row>
    <row r="344" spans="1:18" x14ac:dyDescent="0.2">
      <c r="A344" t="s">
        <v>44</v>
      </c>
      <c r="B344" t="str">
        <f t="shared" si="95"/>
        <v>-0.11188</v>
      </c>
      <c r="C344" s="125">
        <v>-0.11187999999999999</v>
      </c>
      <c r="D344" t="str">
        <f t="shared" si="96"/>
        <v>-0.11178   -0.11188</v>
      </c>
      <c r="E344" t="str">
        <f t="shared" si="97"/>
        <v>-0.11178</v>
      </c>
      <c r="F344" s="125">
        <v>-0.11178</v>
      </c>
      <c r="G344" s="80">
        <f t="shared" si="98"/>
        <v>9.9999999999988987E-5</v>
      </c>
      <c r="H344" s="68">
        <f t="shared" si="99"/>
        <v>8.9461442118437097E-4</v>
      </c>
      <c r="I344">
        <f t="shared" si="100"/>
        <v>8.9461442118437096E-2</v>
      </c>
      <c r="J344">
        <f t="shared" si="101"/>
        <v>0</v>
      </c>
      <c r="L344">
        <f t="shared" si="102"/>
        <v>0</v>
      </c>
      <c r="Q344" s="68">
        <f t="shared" si="103"/>
        <v>0</v>
      </c>
      <c r="R344" s="125">
        <f t="shared" si="104"/>
        <v>0</v>
      </c>
    </row>
    <row r="345" spans="1:18" x14ac:dyDescent="0.2">
      <c r="A345" t="s">
        <v>45</v>
      </c>
      <c r="B345" t="str">
        <f t="shared" si="95"/>
        <v>-0.12347</v>
      </c>
      <c r="C345" s="125">
        <v>-0.12347</v>
      </c>
      <c r="D345" t="str">
        <f t="shared" si="96"/>
        <v>-0.12370   -0.12347</v>
      </c>
      <c r="E345" t="str">
        <f t="shared" si="97"/>
        <v>-0.12370</v>
      </c>
      <c r="F345" s="125">
        <v>-0.1237</v>
      </c>
      <c r="G345" s="80">
        <f t="shared" si="98"/>
        <v>2.3000000000000798E-4</v>
      </c>
      <c r="H345" s="68">
        <f t="shared" si="99"/>
        <v>1.8593371059014386E-3</v>
      </c>
      <c r="I345">
        <f t="shared" si="100"/>
        <v>0.18593371059014385</v>
      </c>
      <c r="J345">
        <f t="shared" si="101"/>
        <v>0</v>
      </c>
      <c r="L345">
        <f t="shared" si="102"/>
        <v>0</v>
      </c>
      <c r="Q345" s="68">
        <f t="shared" si="103"/>
        <v>0</v>
      </c>
      <c r="R345" s="125">
        <f t="shared" si="104"/>
        <v>0</v>
      </c>
    </row>
    <row r="346" spans="1:18" x14ac:dyDescent="0.2">
      <c r="A346" t="s">
        <v>46</v>
      </c>
      <c r="B346" t="str">
        <f t="shared" si="95"/>
        <v>+1.05948</v>
      </c>
      <c r="C346" s="125">
        <v>1.05948</v>
      </c>
      <c r="D346" t="str">
        <f t="shared" si="96"/>
        <v>+1.06000   +1.05948</v>
      </c>
      <c r="E346" t="str">
        <f t="shared" si="97"/>
        <v>+1.06000</v>
      </c>
      <c r="F346" s="125">
        <v>1.06</v>
      </c>
      <c r="G346" s="80">
        <f t="shared" si="98"/>
        <v>5.2000000000007596E-4</v>
      </c>
      <c r="H346" s="68">
        <f t="shared" si="99"/>
        <v>4.9056603773592073E-4</v>
      </c>
      <c r="I346">
        <f t="shared" si="100"/>
        <v>4.905660377359207E-2</v>
      </c>
      <c r="J346">
        <f t="shared" si="101"/>
        <v>0</v>
      </c>
      <c r="L346">
        <f t="shared" si="102"/>
        <v>0</v>
      </c>
      <c r="Q346" s="68">
        <f t="shared" si="103"/>
        <v>0</v>
      </c>
      <c r="R346" s="125">
        <f t="shared" si="104"/>
        <v>0</v>
      </c>
    </row>
    <row r="347" spans="1:18" x14ac:dyDescent="0.2">
      <c r="A347" t="s">
        <v>47</v>
      </c>
      <c r="B347" t="str">
        <f t="shared" si="95"/>
        <v>+1.04146</v>
      </c>
      <c r="C347" s="125">
        <v>1.0414600000000001</v>
      </c>
      <c r="D347" t="str">
        <f t="shared" si="96"/>
        <v>+1.04500   +1.04146</v>
      </c>
      <c r="E347" t="str">
        <f t="shared" si="97"/>
        <v>+1.04500</v>
      </c>
      <c r="F347" s="125">
        <v>1.0449999999999999</v>
      </c>
      <c r="G347" s="80">
        <f t="shared" si="98"/>
        <v>3.5399999999998766E-3</v>
      </c>
      <c r="H347" s="68">
        <f t="shared" si="99"/>
        <v>3.3875598086123221E-3</v>
      </c>
      <c r="I347">
        <f t="shared" si="100"/>
        <v>0.33875598086123221</v>
      </c>
      <c r="J347">
        <f t="shared" si="101"/>
        <v>0</v>
      </c>
      <c r="L347">
        <f t="shared" si="102"/>
        <v>0</v>
      </c>
      <c r="Q347" s="68">
        <f t="shared" si="103"/>
        <v>0</v>
      </c>
      <c r="R347" s="125">
        <f t="shared" si="104"/>
        <v>0</v>
      </c>
    </row>
    <row r="348" spans="1:18" x14ac:dyDescent="0.2">
      <c r="A348" t="s">
        <v>48</v>
      </c>
      <c r="B348" t="str">
        <f t="shared" si="95"/>
        <v>+1.00915</v>
      </c>
      <c r="C348" s="125">
        <v>1.00915</v>
      </c>
      <c r="D348" t="str">
        <f t="shared" si="96"/>
        <v>+1.01000   +1.00915</v>
      </c>
      <c r="E348" t="str">
        <f t="shared" si="97"/>
        <v>+1.01000</v>
      </c>
      <c r="F348" s="125">
        <v>1.01</v>
      </c>
      <c r="G348" s="80">
        <f t="shared" si="98"/>
        <v>8.5000000000001741E-4</v>
      </c>
      <c r="H348" s="68">
        <f t="shared" si="99"/>
        <v>8.4158415841585881E-4</v>
      </c>
      <c r="I348">
        <f t="shared" si="100"/>
        <v>8.4158415841585885E-2</v>
      </c>
      <c r="J348">
        <f t="shared" si="101"/>
        <v>0</v>
      </c>
      <c r="L348">
        <f t="shared" si="102"/>
        <v>0</v>
      </c>
      <c r="Q348" s="68">
        <f t="shared" si="103"/>
        <v>0</v>
      </c>
      <c r="R348" s="125">
        <f t="shared" si="104"/>
        <v>0</v>
      </c>
    </row>
    <row r="349" spans="1:18" x14ac:dyDescent="0.2">
      <c r="A349" t="s">
        <v>49</v>
      </c>
      <c r="B349" t="str">
        <f t="shared" si="95"/>
        <v>+1.01326</v>
      </c>
      <c r="C349" s="125">
        <v>1.01326</v>
      </c>
      <c r="D349" t="str">
        <f t="shared" si="96"/>
        <v>+1.01800   +1.01326</v>
      </c>
      <c r="E349" t="str">
        <f t="shared" si="97"/>
        <v>+1.01800</v>
      </c>
      <c r="F349" s="125">
        <v>1.018</v>
      </c>
      <c r="G349" s="80">
        <f t="shared" si="98"/>
        <v>4.7399999999999665E-3</v>
      </c>
      <c r="H349" s="68">
        <f t="shared" si="99"/>
        <v>4.6561886051080222E-3</v>
      </c>
      <c r="I349">
        <f t="shared" si="100"/>
        <v>0.4656188605108022</v>
      </c>
      <c r="J349">
        <f t="shared" si="101"/>
        <v>0</v>
      </c>
      <c r="L349">
        <f t="shared" si="102"/>
        <v>0</v>
      </c>
      <c r="Q349" s="68">
        <f t="shared" si="103"/>
        <v>0</v>
      </c>
      <c r="R349" s="125">
        <f t="shared" si="104"/>
        <v>0</v>
      </c>
    </row>
    <row r="350" spans="1:18" x14ac:dyDescent="0.2">
      <c r="A350" t="s">
        <v>50</v>
      </c>
      <c r="B350" t="str">
        <f t="shared" si="95"/>
        <v>+1.02632</v>
      </c>
      <c r="C350" s="125">
        <v>1.0263199999999999</v>
      </c>
      <c r="D350" t="str">
        <f t="shared" si="96"/>
        <v>+1.02000   +1.02632</v>
      </c>
      <c r="E350" t="str">
        <f t="shared" si="97"/>
        <v>+1.02000</v>
      </c>
      <c r="F350" s="125">
        <v>1.02</v>
      </c>
      <c r="G350" s="80">
        <f t="shared" si="98"/>
        <v>6.3199999999998813E-3</v>
      </c>
      <c r="H350" s="68">
        <f t="shared" si="99"/>
        <v>6.1960784313724324E-3</v>
      </c>
      <c r="I350">
        <f t="shared" si="100"/>
        <v>0.61960784313724326</v>
      </c>
      <c r="J350">
        <f t="shared" si="101"/>
        <v>0</v>
      </c>
      <c r="L350">
        <f t="shared" si="102"/>
        <v>0</v>
      </c>
      <c r="Q350" s="68">
        <f t="shared" si="103"/>
        <v>0</v>
      </c>
      <c r="R350" s="125">
        <f t="shared" si="104"/>
        <v>0</v>
      </c>
    </row>
    <row r="351" spans="1:18" x14ac:dyDescent="0.2">
      <c r="A351" t="s">
        <v>51</v>
      </c>
      <c r="B351" t="str">
        <f t="shared" si="95"/>
        <v>+1.06917</v>
      </c>
      <c r="C351" s="125">
        <v>1.06917</v>
      </c>
      <c r="D351" t="str">
        <f t="shared" si="96"/>
        <v>+1.07000   +1.06917</v>
      </c>
      <c r="E351" t="str">
        <f t="shared" si="97"/>
        <v>+1.07000</v>
      </c>
      <c r="F351" s="125">
        <v>1.07</v>
      </c>
      <c r="G351" s="80">
        <f t="shared" si="98"/>
        <v>8.3000000000010843E-4</v>
      </c>
      <c r="H351" s="68">
        <f t="shared" si="99"/>
        <v>7.7570093457954054E-4</v>
      </c>
      <c r="I351">
        <f t="shared" si="100"/>
        <v>7.7570093457954056E-2</v>
      </c>
      <c r="J351">
        <f t="shared" si="101"/>
        <v>0</v>
      </c>
      <c r="L351">
        <f t="shared" si="102"/>
        <v>0</v>
      </c>
      <c r="Q351" s="68">
        <f t="shared" si="103"/>
        <v>0</v>
      </c>
      <c r="R351" s="125">
        <f t="shared" si="104"/>
        <v>0</v>
      </c>
    </row>
    <row r="352" spans="1:18" x14ac:dyDescent="0.2">
      <c r="A352" t="s">
        <v>52</v>
      </c>
      <c r="B352" t="str">
        <f t="shared" si="95"/>
        <v>+1.05550</v>
      </c>
      <c r="C352" s="125">
        <v>1.0555000000000001</v>
      </c>
      <c r="D352" t="str">
        <f t="shared" si="96"/>
        <v>+1.06200   +1.05550</v>
      </c>
      <c r="E352" t="str">
        <f t="shared" si="97"/>
        <v>+1.06200</v>
      </c>
      <c r="F352" s="125">
        <v>1.0620000000000001</v>
      </c>
      <c r="G352" s="80">
        <f t="shared" si="98"/>
        <v>6.4999999999999503E-3</v>
      </c>
      <c r="H352" s="68">
        <f t="shared" si="99"/>
        <v>6.1205273069679378E-3</v>
      </c>
      <c r="I352">
        <f t="shared" si="100"/>
        <v>0.61205273069679378</v>
      </c>
      <c r="J352">
        <f t="shared" si="101"/>
        <v>0</v>
      </c>
      <c r="L352">
        <f t="shared" si="102"/>
        <v>0</v>
      </c>
      <c r="Q352" s="68">
        <f t="shared" si="103"/>
        <v>0</v>
      </c>
      <c r="R352" s="125">
        <f t="shared" si="104"/>
        <v>0</v>
      </c>
    </row>
    <row r="353" spans="1:18" x14ac:dyDescent="0.2">
      <c r="A353" t="s">
        <v>53</v>
      </c>
      <c r="B353" t="str">
        <f t="shared" si="95"/>
        <v>+1.08682</v>
      </c>
      <c r="C353" s="125">
        <v>1.0868199999999999</v>
      </c>
      <c r="D353" t="str">
        <f t="shared" si="96"/>
        <v>+1.09000   +1.08682</v>
      </c>
      <c r="E353" t="str">
        <f t="shared" si="97"/>
        <v>+1.09000</v>
      </c>
      <c r="F353" s="125">
        <v>1.0900000000000001</v>
      </c>
      <c r="G353" s="80">
        <f t="shared" si="98"/>
        <v>3.1800000000001827E-3</v>
      </c>
      <c r="H353" s="68">
        <f t="shared" si="99"/>
        <v>2.917431192660718E-3</v>
      </c>
      <c r="I353">
        <f t="shared" si="100"/>
        <v>0.29174311926607177</v>
      </c>
      <c r="J353">
        <f t="shared" si="101"/>
        <v>0</v>
      </c>
      <c r="L353">
        <f t="shared" si="102"/>
        <v>0</v>
      </c>
      <c r="Q353" s="68">
        <f t="shared" si="103"/>
        <v>0</v>
      </c>
      <c r="R353" s="125">
        <f t="shared" si="104"/>
        <v>0</v>
      </c>
    </row>
    <row r="354" spans="1:18" x14ac:dyDescent="0.2">
      <c r="A354" t="s">
        <v>54</v>
      </c>
      <c r="B354" t="str">
        <f t="shared" si="95"/>
        <v>+1.05280</v>
      </c>
      <c r="C354" s="125">
        <v>1.0528</v>
      </c>
      <c r="D354" t="str">
        <f t="shared" si="96"/>
        <v>+1.05600   +1.05280</v>
      </c>
      <c r="E354" t="str">
        <f t="shared" si="97"/>
        <v>+1.05600</v>
      </c>
      <c r="F354" s="125">
        <v>1.056</v>
      </c>
      <c r="G354" s="80">
        <f t="shared" si="98"/>
        <v>3.2000000000000917E-3</v>
      </c>
      <c r="H354" s="68">
        <f t="shared" si="99"/>
        <v>3.030303030303117E-3</v>
      </c>
      <c r="I354">
        <f t="shared" si="100"/>
        <v>0.3030303030303117</v>
      </c>
      <c r="J354">
        <f t="shared" si="101"/>
        <v>0</v>
      </c>
      <c r="L354">
        <f t="shared" si="102"/>
        <v>0</v>
      </c>
      <c r="Q354" s="68">
        <f t="shared" si="103"/>
        <v>0</v>
      </c>
      <c r="R354" s="125">
        <f t="shared" si="104"/>
        <v>0</v>
      </c>
    </row>
    <row r="355" spans="1:18" x14ac:dyDescent="0.2">
      <c r="A355" t="s">
        <v>55</v>
      </c>
      <c r="B355" t="str">
        <f t="shared" si="95"/>
        <v>+1.05495</v>
      </c>
      <c r="C355" s="125">
        <v>1.0549500000000001</v>
      </c>
      <c r="D355" t="str">
        <f t="shared" si="96"/>
        <v>+1.05100   +1.05495</v>
      </c>
      <c r="E355" t="str">
        <f t="shared" si="97"/>
        <v>+1.05100</v>
      </c>
      <c r="F355" s="125">
        <v>1.0509999999999999</v>
      </c>
      <c r="G355" s="80">
        <f t="shared" si="98"/>
        <v>3.9500000000001201E-3</v>
      </c>
      <c r="H355" s="68">
        <f t="shared" si="99"/>
        <v>3.7583254043768986E-3</v>
      </c>
      <c r="I355">
        <f t="shared" si="100"/>
        <v>0.37583254043768988</v>
      </c>
      <c r="J355">
        <f t="shared" si="101"/>
        <v>0</v>
      </c>
      <c r="L355">
        <f t="shared" si="102"/>
        <v>0</v>
      </c>
      <c r="Q355" s="68">
        <f t="shared" si="103"/>
        <v>0</v>
      </c>
      <c r="R355" s="125">
        <f t="shared" si="104"/>
        <v>0</v>
      </c>
    </row>
    <row r="356" spans="1:18" x14ac:dyDescent="0.2">
      <c r="A356" t="s">
        <v>56</v>
      </c>
      <c r="B356" t="str">
        <f t="shared" si="95"/>
        <v>+1.05755</v>
      </c>
      <c r="C356" s="125">
        <v>1.05755</v>
      </c>
      <c r="D356" t="str">
        <f t="shared" si="96"/>
        <v>+1.05700   +1.05755</v>
      </c>
      <c r="E356" t="str">
        <f t="shared" si="97"/>
        <v>+1.05700</v>
      </c>
      <c r="F356" s="125">
        <v>1.0569999999999999</v>
      </c>
      <c r="G356" s="80">
        <f t="shared" si="98"/>
        <v>5.5000000000005045E-4</v>
      </c>
      <c r="H356" s="68">
        <f t="shared" si="99"/>
        <v>5.2034058656579983E-4</v>
      </c>
      <c r="I356">
        <f t="shared" si="100"/>
        <v>5.2034058656579986E-2</v>
      </c>
      <c r="J356">
        <f t="shared" si="101"/>
        <v>0</v>
      </c>
      <c r="L356">
        <f t="shared" si="102"/>
        <v>0</v>
      </c>
      <c r="Q356" s="68">
        <f t="shared" si="103"/>
        <v>0</v>
      </c>
      <c r="R356" s="125">
        <f t="shared" si="104"/>
        <v>0</v>
      </c>
    </row>
    <row r="357" spans="1:18" x14ac:dyDescent="0.2">
      <c r="A357" t="s">
        <v>57</v>
      </c>
      <c r="B357" t="str">
        <f t="shared" si="95"/>
        <v>+1.05516</v>
      </c>
      <c r="C357" s="125">
        <v>1.0551600000000001</v>
      </c>
      <c r="D357" t="str">
        <f t="shared" si="96"/>
        <v>+1.05500   +1.05516</v>
      </c>
      <c r="E357" t="str">
        <f t="shared" si="97"/>
        <v>+1.05500</v>
      </c>
      <c r="F357" s="125">
        <v>1.0549999999999999</v>
      </c>
      <c r="G357" s="80">
        <f t="shared" si="98"/>
        <v>1.6000000000016001E-4</v>
      </c>
      <c r="H357" s="68">
        <f t="shared" si="99"/>
        <v>1.5165876777266352E-4</v>
      </c>
      <c r="I357">
        <f t="shared" si="100"/>
        <v>1.5165876777266352E-2</v>
      </c>
      <c r="J357">
        <f t="shared" si="101"/>
        <v>0</v>
      </c>
      <c r="L357">
        <f t="shared" si="102"/>
        <v>0</v>
      </c>
      <c r="Q357" s="68">
        <f t="shared" si="103"/>
        <v>0</v>
      </c>
      <c r="R357" s="125">
        <f t="shared" si="104"/>
        <v>0</v>
      </c>
    </row>
    <row r="358" spans="1:18" x14ac:dyDescent="0.2">
      <c r="A358" t="s">
        <v>58</v>
      </c>
      <c r="B358" t="str">
        <f t="shared" si="95"/>
        <v>+1.05184</v>
      </c>
      <c r="C358" s="125">
        <v>1.0518400000000001</v>
      </c>
      <c r="D358" t="str">
        <f t="shared" si="96"/>
        <v>+1.05000   +1.05184</v>
      </c>
      <c r="E358" t="str">
        <f t="shared" si="97"/>
        <v>+1.05000</v>
      </c>
      <c r="F358" s="125">
        <v>1.05</v>
      </c>
      <c r="G358" s="80">
        <f t="shared" si="98"/>
        <v>1.8400000000000638E-3</v>
      </c>
      <c r="H358" s="68">
        <f t="shared" si="99"/>
        <v>1.752380952381013E-3</v>
      </c>
      <c r="I358">
        <f t="shared" si="100"/>
        <v>0.1752380952381013</v>
      </c>
      <c r="J358">
        <f t="shared" si="101"/>
        <v>0</v>
      </c>
      <c r="L358">
        <f t="shared" si="102"/>
        <v>0</v>
      </c>
      <c r="Q358" s="68">
        <f t="shared" si="103"/>
        <v>0</v>
      </c>
      <c r="R358" s="125">
        <f t="shared" si="104"/>
        <v>0</v>
      </c>
    </row>
    <row r="359" spans="1:18" x14ac:dyDescent="0.2">
      <c r="A359" t="s">
        <v>59</v>
      </c>
      <c r="B359" t="str">
        <f t="shared" si="95"/>
        <v>+1.03881</v>
      </c>
      <c r="C359" s="125">
        <v>1.03881</v>
      </c>
      <c r="D359" t="str">
        <f t="shared" si="96"/>
        <v>+1.03600   +1.03881</v>
      </c>
      <c r="E359" t="str">
        <f t="shared" si="97"/>
        <v>+1.03600</v>
      </c>
      <c r="F359" s="125">
        <v>1.036</v>
      </c>
      <c r="G359" s="80">
        <f t="shared" si="98"/>
        <v>2.8099999999999792E-3</v>
      </c>
      <c r="H359" s="68">
        <f t="shared" si="99"/>
        <v>2.7123552123551921E-3</v>
      </c>
      <c r="I359">
        <f t="shared" si="100"/>
        <v>0.27123552123551919</v>
      </c>
      <c r="J359">
        <f t="shared" si="101"/>
        <v>0</v>
      </c>
      <c r="L359">
        <f t="shared" si="102"/>
        <v>0</v>
      </c>
      <c r="Q359" s="68">
        <f t="shared" si="103"/>
        <v>0</v>
      </c>
      <c r="R359" s="125">
        <f t="shared" si="104"/>
        <v>0</v>
      </c>
    </row>
    <row r="360" spans="1:18" x14ac:dyDescent="0.2">
      <c r="A360" t="s">
        <v>60</v>
      </c>
      <c r="B360" t="str">
        <f t="shared" si="95"/>
        <v>+0.19208</v>
      </c>
      <c r="C360" s="125">
        <v>0.19208</v>
      </c>
      <c r="D360" t="str">
        <f t="shared" si="96"/>
        <v>+0.19232   +0.19208</v>
      </c>
      <c r="E360" t="str">
        <f t="shared" si="97"/>
        <v>+0.19232</v>
      </c>
      <c r="F360" s="125">
        <v>0.19231999999999999</v>
      </c>
      <c r="G360" s="80">
        <f t="shared" si="98"/>
        <v>2.3999999999999022E-4</v>
      </c>
      <c r="H360" s="68">
        <f t="shared" si="99"/>
        <v>1.2479201331114301E-3</v>
      </c>
      <c r="I360">
        <f t="shared" si="100"/>
        <v>0.12479201331114301</v>
      </c>
      <c r="J360">
        <f t="shared" si="101"/>
        <v>0</v>
      </c>
      <c r="L360">
        <f t="shared" si="102"/>
        <v>0</v>
      </c>
      <c r="Q360" s="68">
        <f t="shared" si="103"/>
        <v>0</v>
      </c>
      <c r="R360" s="125">
        <f t="shared" si="104"/>
        <v>0</v>
      </c>
    </row>
    <row r="361" spans="1:18" x14ac:dyDescent="0.2">
      <c r="A361" t="s">
        <v>61</v>
      </c>
      <c r="B361" t="str">
        <f t="shared" si="95"/>
        <v>-0.03421</v>
      </c>
      <c r="C361" s="125">
        <v>-3.4209999999999997E-2</v>
      </c>
      <c r="D361" t="str">
        <f t="shared" si="96"/>
        <v>-0.03428   -0.03421</v>
      </c>
      <c r="E361" t="str">
        <f t="shared" si="97"/>
        <v>-0.03428</v>
      </c>
      <c r="F361" s="125">
        <v>-3.4279999999999998E-2</v>
      </c>
      <c r="G361" s="80">
        <f t="shared" si="98"/>
        <v>7.0000000000000617E-5</v>
      </c>
      <c r="H361" s="68">
        <f t="shared" si="99"/>
        <v>2.0420070011668793E-3</v>
      </c>
      <c r="I361">
        <f t="shared" si="100"/>
        <v>0.20420070011668792</v>
      </c>
      <c r="J361">
        <f t="shared" si="101"/>
        <v>0</v>
      </c>
      <c r="L361">
        <f t="shared" si="102"/>
        <v>0</v>
      </c>
      <c r="Q361" s="68">
        <f t="shared" si="103"/>
        <v>0</v>
      </c>
      <c r="R361" s="125">
        <f t="shared" si="104"/>
        <v>0</v>
      </c>
    </row>
    <row r="362" spans="1:18" x14ac:dyDescent="0.2">
      <c r="A362" t="s">
        <v>62</v>
      </c>
      <c r="B362" t="str">
        <f t="shared" si="95"/>
        <v>-0.13693</v>
      </c>
      <c r="C362" s="125">
        <v>-0.13693</v>
      </c>
      <c r="D362" t="str">
        <f t="shared" si="96"/>
        <v>-0.13685   -0.13693</v>
      </c>
      <c r="E362" t="str">
        <f t="shared" si="97"/>
        <v>-0.13685</v>
      </c>
      <c r="F362" s="125">
        <v>-0.13685</v>
      </c>
      <c r="G362" s="80">
        <f t="shared" si="98"/>
        <v>7.999999999999674E-5</v>
      </c>
      <c r="H362" s="68">
        <f t="shared" si="99"/>
        <v>5.8458165875043292E-4</v>
      </c>
      <c r="I362">
        <f t="shared" si="100"/>
        <v>5.8458165875043294E-2</v>
      </c>
      <c r="J362">
        <f t="shared" si="101"/>
        <v>0</v>
      </c>
      <c r="L362">
        <f t="shared" si="102"/>
        <v>0</v>
      </c>
      <c r="Q362" s="68">
        <f t="shared" si="103"/>
        <v>0</v>
      </c>
      <c r="R362" s="125">
        <f t="shared" si="104"/>
        <v>0</v>
      </c>
    </row>
    <row r="363" spans="1:18" x14ac:dyDescent="0.2">
      <c r="A363" t="s">
        <v>63</v>
      </c>
      <c r="B363" t="str">
        <f t="shared" si="95"/>
        <v>-0.09545</v>
      </c>
      <c r="C363" s="125">
        <v>-9.5449999999999993E-2</v>
      </c>
      <c r="D363" t="str">
        <f t="shared" si="96"/>
        <v>-0.09477   -0.09545</v>
      </c>
      <c r="E363" t="str">
        <f t="shared" si="97"/>
        <v>-0.09477</v>
      </c>
      <c r="F363" s="125">
        <v>-9.4769999999999993E-2</v>
      </c>
      <c r="G363" s="80">
        <f t="shared" si="98"/>
        <v>6.8000000000000005E-4</v>
      </c>
      <c r="H363" s="68">
        <f t="shared" si="99"/>
        <v>7.1752664345256945E-3</v>
      </c>
      <c r="I363">
        <f t="shared" si="100"/>
        <v>0.71752664345256945</v>
      </c>
      <c r="J363">
        <f t="shared" si="101"/>
        <v>0</v>
      </c>
      <c r="L363">
        <f t="shared" si="102"/>
        <v>0</v>
      </c>
      <c r="Q363" s="68">
        <f t="shared" si="103"/>
        <v>0</v>
      </c>
      <c r="R363" s="125">
        <f t="shared" si="104"/>
        <v>0</v>
      </c>
    </row>
    <row r="364" spans="1:18" x14ac:dyDescent="0.2">
      <c r="A364" t="s">
        <v>64</v>
      </c>
      <c r="B364" t="str">
        <f t="shared" si="95"/>
        <v>-0.02998</v>
      </c>
      <c r="C364" s="125">
        <v>-2.998E-2</v>
      </c>
      <c r="D364" t="str">
        <f t="shared" si="96"/>
        <v>-0.03010   -0.02998</v>
      </c>
      <c r="E364" t="str">
        <f t="shared" si="97"/>
        <v>-0.03010</v>
      </c>
      <c r="F364" s="125">
        <v>-3.0099999999999998E-2</v>
      </c>
      <c r="G364" s="80">
        <f t="shared" si="98"/>
        <v>1.1999999999999858E-4</v>
      </c>
      <c r="H364" s="68">
        <f t="shared" si="99"/>
        <v>3.9867109634551022E-3</v>
      </c>
      <c r="I364">
        <f t="shared" si="100"/>
        <v>0.39867109634551023</v>
      </c>
      <c r="J364">
        <f t="shared" si="101"/>
        <v>0</v>
      </c>
      <c r="L364">
        <f t="shared" si="102"/>
        <v>0</v>
      </c>
      <c r="Q364" s="68">
        <f t="shared" si="103"/>
        <v>0</v>
      </c>
      <c r="R364" s="125">
        <f t="shared" si="104"/>
        <v>0</v>
      </c>
    </row>
    <row r="365" spans="1:18" x14ac:dyDescent="0.2">
      <c r="A365" t="s">
        <v>65</v>
      </c>
      <c r="B365" t="str">
        <f t="shared" si="95"/>
        <v>-0.04314</v>
      </c>
      <c r="C365" s="125">
        <v>-4.3139999999999998E-2</v>
      </c>
      <c r="D365" t="str">
        <f t="shared" si="96"/>
        <v>-0.04305   -0.04314</v>
      </c>
      <c r="E365" t="str">
        <f t="shared" si="97"/>
        <v>-0.04305</v>
      </c>
      <c r="F365" s="125">
        <v>-4.3049999999999998E-2</v>
      </c>
      <c r="G365" s="80">
        <f t="shared" si="98"/>
        <v>8.9999999999999802E-5</v>
      </c>
      <c r="H365" s="68">
        <f t="shared" si="99"/>
        <v>2.0905923344947692E-3</v>
      </c>
      <c r="I365">
        <f t="shared" si="100"/>
        <v>0.20905923344947691</v>
      </c>
      <c r="J365">
        <f t="shared" si="101"/>
        <v>0</v>
      </c>
      <c r="L365">
        <f t="shared" si="102"/>
        <v>0</v>
      </c>
      <c r="Q365" s="68">
        <f t="shared" si="103"/>
        <v>0</v>
      </c>
      <c r="R365" s="125">
        <f t="shared" si="104"/>
        <v>0</v>
      </c>
    </row>
    <row r="366" spans="1:18" x14ac:dyDescent="0.2">
      <c r="A366" t="s">
        <v>66</v>
      </c>
      <c r="B366" t="str">
        <f t="shared" si="95"/>
        <v>+0.13967</v>
      </c>
      <c r="C366" s="125">
        <v>0.13966999999999999</v>
      </c>
      <c r="D366" t="str">
        <f t="shared" si="96"/>
        <v>+0.13915   +0.13967</v>
      </c>
      <c r="E366" t="str">
        <f t="shared" si="97"/>
        <v>+0.13915</v>
      </c>
      <c r="F366" s="125">
        <v>0.13915</v>
      </c>
      <c r="G366" s="80">
        <f t="shared" si="98"/>
        <v>5.1999999999999269E-4</v>
      </c>
      <c r="H366" s="68">
        <f t="shared" si="99"/>
        <v>3.736974487962578E-3</v>
      </c>
      <c r="I366">
        <f t="shared" si="100"/>
        <v>0.37369744879625783</v>
      </c>
      <c r="J366">
        <f t="shared" si="101"/>
        <v>0</v>
      </c>
      <c r="L366">
        <f t="shared" si="102"/>
        <v>0</v>
      </c>
      <c r="Q366" s="68">
        <f t="shared" si="103"/>
        <v>0</v>
      </c>
      <c r="R366" s="125">
        <f t="shared" si="104"/>
        <v>0</v>
      </c>
    </row>
    <row r="367" spans="1:18" x14ac:dyDescent="0.2">
      <c r="A367" t="s">
        <v>67</v>
      </c>
      <c r="B367" t="str">
        <f t="shared" si="95"/>
        <v>+0.00914</v>
      </c>
      <c r="C367" s="125">
        <v>9.1400000000000006E-3</v>
      </c>
      <c r="D367" t="str">
        <f t="shared" si="96"/>
        <v>+0.00922   +0.00914</v>
      </c>
      <c r="E367" t="str">
        <f t="shared" si="97"/>
        <v>+0.00922</v>
      </c>
      <c r="F367" s="125">
        <v>9.2200000000000008E-3</v>
      </c>
      <c r="G367" s="80">
        <f t="shared" si="98"/>
        <v>8.000000000000021E-5</v>
      </c>
      <c r="H367" s="68">
        <f t="shared" si="99"/>
        <v>8.6767895878525174E-3</v>
      </c>
      <c r="I367">
        <f t="shared" si="100"/>
        <v>0.8676789587852517</v>
      </c>
      <c r="J367">
        <f t="shared" si="101"/>
        <v>0</v>
      </c>
      <c r="L367">
        <f t="shared" si="102"/>
        <v>0</v>
      </c>
      <c r="Q367" s="68">
        <f t="shared" si="103"/>
        <v>0</v>
      </c>
      <c r="R367" s="125">
        <f t="shared" si="104"/>
        <v>0</v>
      </c>
    </row>
    <row r="368" spans="1:18" x14ac:dyDescent="0.2">
      <c r="A368" t="s">
        <v>68</v>
      </c>
      <c r="B368" t="str">
        <f t="shared" si="95"/>
        <v>+0.06496</v>
      </c>
      <c r="C368" s="125">
        <v>6.4960000000000004E-2</v>
      </c>
      <c r="D368" t="str">
        <f t="shared" si="96"/>
        <v>+0.06482   +0.06496</v>
      </c>
      <c r="E368" t="str">
        <f t="shared" si="97"/>
        <v>+0.06482</v>
      </c>
      <c r="F368" s="125">
        <v>6.4820000000000003E-2</v>
      </c>
      <c r="G368" s="80">
        <f t="shared" si="98"/>
        <v>1.4000000000000123E-4</v>
      </c>
      <c r="H368" s="68">
        <f t="shared" si="99"/>
        <v>2.1598272138229129E-3</v>
      </c>
      <c r="I368">
        <f t="shared" si="100"/>
        <v>0.2159827213822913</v>
      </c>
      <c r="J368">
        <f t="shared" si="101"/>
        <v>0</v>
      </c>
      <c r="L368">
        <f t="shared" si="102"/>
        <v>0</v>
      </c>
      <c r="Q368" s="68">
        <f t="shared" si="103"/>
        <v>0</v>
      </c>
      <c r="R368" s="125">
        <f t="shared" si="104"/>
        <v>0</v>
      </c>
    </row>
    <row r="369" spans="1:18" x14ac:dyDescent="0.2">
      <c r="A369" t="s">
        <v>69</v>
      </c>
      <c r="B369" t="str">
        <f t="shared" si="95"/>
        <v>+0.00350</v>
      </c>
      <c r="C369" s="125">
        <v>3.5000000000000001E-3</v>
      </c>
      <c r="D369" t="str">
        <f t="shared" si="96"/>
        <v>+0.00350   +0.00350</v>
      </c>
      <c r="E369" t="str">
        <f t="shared" si="97"/>
        <v>+0.00350</v>
      </c>
      <c r="F369" s="125">
        <v>3.5000000000000001E-3</v>
      </c>
      <c r="G369" s="80">
        <f t="shared" si="98"/>
        <v>0</v>
      </c>
      <c r="H369" s="68">
        <f t="shared" si="99"/>
        <v>0</v>
      </c>
      <c r="J369">
        <f t="shared" si="101"/>
        <v>0</v>
      </c>
      <c r="L369">
        <f t="shared" si="102"/>
        <v>0</v>
      </c>
      <c r="Q369" s="68">
        <f t="shared" si="103"/>
        <v>0</v>
      </c>
      <c r="R369" s="125">
        <f t="shared" si="104"/>
        <v>0</v>
      </c>
    </row>
    <row r="370" spans="1:18" x14ac:dyDescent="0.2">
      <c r="A370" t="s">
        <v>70</v>
      </c>
      <c r="B370" t="str">
        <f t="shared" si="95"/>
        <v>-0.04187</v>
      </c>
      <c r="C370" s="125">
        <v>-4.1869999999999997E-2</v>
      </c>
      <c r="D370" t="str">
        <f t="shared" si="96"/>
        <v>-0.04200   -0.04187</v>
      </c>
      <c r="E370" t="str">
        <f t="shared" si="97"/>
        <v>-0.04200</v>
      </c>
      <c r="F370" s="125">
        <v>-4.2000000000000003E-2</v>
      </c>
      <c r="G370" s="80">
        <f t="shared" si="98"/>
        <v>1.3000000000000511E-4</v>
      </c>
      <c r="H370" s="68">
        <f t="shared" si="99"/>
        <v>3.0952380952382168E-3</v>
      </c>
      <c r="I370">
        <f t="shared" si="100"/>
        <v>0.30952380952382169</v>
      </c>
      <c r="J370">
        <f t="shared" si="101"/>
        <v>0</v>
      </c>
      <c r="L370">
        <f t="shared" si="102"/>
        <v>0</v>
      </c>
      <c r="Q370" s="68">
        <f t="shared" si="103"/>
        <v>0</v>
      </c>
      <c r="R370" s="125">
        <f t="shared" si="104"/>
        <v>0</v>
      </c>
    </row>
    <row r="371" spans="1:18" x14ac:dyDescent="0.2">
      <c r="A371" t="s">
        <v>71</v>
      </c>
      <c r="B371" t="str">
        <f t="shared" si="95"/>
        <v>+0.04487</v>
      </c>
      <c r="C371" s="125">
        <v>4.487E-2</v>
      </c>
      <c r="D371" t="str">
        <f t="shared" si="96"/>
        <v>+0.04482   +0.04487</v>
      </c>
      <c r="E371" t="str">
        <f t="shared" si="97"/>
        <v>+0.04482</v>
      </c>
      <c r="F371" s="125">
        <v>4.4819999999999999E-2</v>
      </c>
      <c r="G371" s="80">
        <f t="shared" si="98"/>
        <v>5.0000000000001432E-5</v>
      </c>
      <c r="H371" s="68">
        <f t="shared" si="99"/>
        <v>1.1155734047300632E-3</v>
      </c>
      <c r="I371">
        <f t="shared" si="100"/>
        <v>0.11155734047300632</v>
      </c>
      <c r="J371">
        <f t="shared" si="101"/>
        <v>0</v>
      </c>
      <c r="L371">
        <f t="shared" si="102"/>
        <v>0</v>
      </c>
      <c r="Q371" s="68">
        <f t="shared" si="103"/>
        <v>0</v>
      </c>
      <c r="R371" s="125">
        <f t="shared" si="104"/>
        <v>0</v>
      </c>
    </row>
    <row r="372" spans="1:18" x14ac:dyDescent="0.2">
      <c r="A372" t="s">
        <v>72</v>
      </c>
      <c r="B372" t="str">
        <f t="shared" si="95"/>
        <v>-0.02475</v>
      </c>
      <c r="C372" s="125">
        <v>-2.4750000000000001E-2</v>
      </c>
      <c r="D372" t="str">
        <f t="shared" si="96"/>
        <v>-0.02468   -0.02475</v>
      </c>
      <c r="E372" t="str">
        <f t="shared" si="97"/>
        <v>-0.02468</v>
      </c>
      <c r="F372" s="125">
        <v>-2.4680000000000001E-2</v>
      </c>
      <c r="G372" s="80">
        <f t="shared" si="98"/>
        <v>7.0000000000000617E-5</v>
      </c>
      <c r="H372" s="68">
        <f t="shared" si="99"/>
        <v>2.8363047001620993E-3</v>
      </c>
      <c r="I372">
        <f t="shared" si="100"/>
        <v>0.28363047001620995</v>
      </c>
      <c r="J372">
        <f t="shared" si="101"/>
        <v>0</v>
      </c>
      <c r="L372">
        <f t="shared" si="102"/>
        <v>0</v>
      </c>
      <c r="Q372" s="68">
        <f t="shared" si="103"/>
        <v>0</v>
      </c>
      <c r="R372" s="125">
        <f t="shared" si="104"/>
        <v>0</v>
      </c>
    </row>
    <row r="373" spans="1:18" x14ac:dyDescent="0.2">
      <c r="A373" t="s">
        <v>73</v>
      </c>
      <c r="B373" t="str">
        <f t="shared" si="95"/>
        <v>+0.08512</v>
      </c>
      <c r="C373" s="125">
        <v>8.5120000000000001E-2</v>
      </c>
      <c r="D373" t="str">
        <f t="shared" si="96"/>
        <v>+0.08516   +0.08512</v>
      </c>
      <c r="E373" t="str">
        <f t="shared" si="97"/>
        <v>+0.08516</v>
      </c>
      <c r="F373" s="125">
        <v>8.516E-2</v>
      </c>
      <c r="G373" s="80">
        <f t="shared" si="98"/>
        <v>3.999999999999837E-5</v>
      </c>
      <c r="H373" s="68">
        <f t="shared" si="99"/>
        <v>4.6970408642553279E-4</v>
      </c>
      <c r="I373">
        <f t="shared" si="100"/>
        <v>4.697040864255328E-2</v>
      </c>
      <c r="J373">
        <f t="shared" si="101"/>
        <v>0</v>
      </c>
      <c r="L373">
        <f t="shared" si="102"/>
        <v>0</v>
      </c>
      <c r="Q373" s="68">
        <f t="shared" si="103"/>
        <v>0</v>
      </c>
      <c r="R373" s="125">
        <f t="shared" si="104"/>
        <v>0</v>
      </c>
    </row>
    <row r="374" spans="1:18" x14ac:dyDescent="0.2">
      <c r="A374" t="s">
        <v>74</v>
      </c>
      <c r="B374" t="str">
        <f t="shared" si="95"/>
        <v>+0.07889</v>
      </c>
      <c r="C374" s="125">
        <v>7.8890000000000002E-2</v>
      </c>
      <c r="D374" t="str">
        <f t="shared" si="96"/>
        <v>+0.07850   +0.07889</v>
      </c>
      <c r="E374" t="str">
        <f t="shared" si="97"/>
        <v>+0.07850</v>
      </c>
      <c r="F374" s="125">
        <v>7.85E-2</v>
      </c>
      <c r="G374" s="80">
        <f t="shared" si="98"/>
        <v>3.9000000000000146E-4</v>
      </c>
      <c r="H374" s="68">
        <f t="shared" si="99"/>
        <v>4.9681528662420564E-3</v>
      </c>
      <c r="I374">
        <f t="shared" si="100"/>
        <v>0.49681528662420565</v>
      </c>
      <c r="J374">
        <f t="shared" si="101"/>
        <v>0</v>
      </c>
      <c r="L374">
        <f t="shared" si="102"/>
        <v>0</v>
      </c>
      <c r="Q374" s="68">
        <f t="shared" si="103"/>
        <v>0</v>
      </c>
      <c r="R374" s="125">
        <f t="shared" si="104"/>
        <v>0</v>
      </c>
    </row>
    <row r="375" spans="1:18" x14ac:dyDescent="0.2">
      <c r="A375" t="s">
        <v>75</v>
      </c>
      <c r="B375" t="str">
        <f t="shared" si="95"/>
        <v>+0.04188</v>
      </c>
      <c r="C375" s="125">
        <v>4.1880000000000001E-2</v>
      </c>
      <c r="D375" t="str">
        <f t="shared" si="96"/>
        <v>+0.04200   +0.04188</v>
      </c>
      <c r="E375" t="str">
        <f t="shared" si="97"/>
        <v>+0.04200</v>
      </c>
      <c r="F375" s="125">
        <v>4.2000000000000003E-2</v>
      </c>
      <c r="G375" s="80">
        <f t="shared" si="98"/>
        <v>1.2000000000000205E-4</v>
      </c>
      <c r="H375" s="68">
        <f t="shared" si="99"/>
        <v>2.8571428571429057E-3</v>
      </c>
      <c r="I375">
        <f t="shared" si="100"/>
        <v>0.28571428571429058</v>
      </c>
      <c r="J375">
        <f t="shared" si="101"/>
        <v>0</v>
      </c>
      <c r="L375">
        <f t="shared" si="102"/>
        <v>0</v>
      </c>
      <c r="Q375" s="68">
        <f t="shared" si="103"/>
        <v>0</v>
      </c>
      <c r="R375" s="125">
        <f t="shared" si="104"/>
        <v>0</v>
      </c>
    </row>
    <row r="376" spans="1:18" x14ac:dyDescent="0.2">
      <c r="A376" t="s">
        <v>76</v>
      </c>
      <c r="B376" t="str">
        <f t="shared" si="95"/>
        <v>-0.18858</v>
      </c>
      <c r="C376" s="125">
        <v>-0.18858</v>
      </c>
      <c r="D376" t="str">
        <f t="shared" si="96"/>
        <v>-0.18907   -0.18858</v>
      </c>
      <c r="E376" t="str">
        <f t="shared" si="97"/>
        <v>-0.18907</v>
      </c>
      <c r="F376" s="125">
        <v>-0.18906999999999999</v>
      </c>
      <c r="G376" s="80">
        <f t="shared" si="98"/>
        <v>4.8999999999999044E-4</v>
      </c>
      <c r="H376" s="68">
        <f t="shared" si="99"/>
        <v>2.5916327286189798E-3</v>
      </c>
      <c r="I376">
        <f t="shared" si="100"/>
        <v>0.259163272861898</v>
      </c>
      <c r="J376">
        <f t="shared" si="101"/>
        <v>0</v>
      </c>
      <c r="L376">
        <f t="shared" si="102"/>
        <v>0</v>
      </c>
      <c r="Q376" s="68">
        <f t="shared" si="103"/>
        <v>0</v>
      </c>
      <c r="R376" s="125">
        <f t="shared" si="104"/>
        <v>0</v>
      </c>
    </row>
    <row r="377" spans="1:18" x14ac:dyDescent="0.2">
      <c r="A377" t="s">
        <v>77</v>
      </c>
      <c r="B377" t="str">
        <f t="shared" si="95"/>
        <v>+0.17616</v>
      </c>
      <c r="C377" s="125">
        <v>0.17616000000000001</v>
      </c>
      <c r="D377" t="str">
        <f t="shared" si="96"/>
        <v>+0.17622   +0.17616</v>
      </c>
      <c r="E377" t="str">
        <f t="shared" si="97"/>
        <v>+0.17622</v>
      </c>
      <c r="F377" s="125">
        <v>0.17621999999999999</v>
      </c>
      <c r="G377" s="80">
        <f t="shared" si="98"/>
        <v>5.9999999999976739E-5</v>
      </c>
      <c r="H377" s="68">
        <f t="shared" si="99"/>
        <v>3.4048348655077031E-4</v>
      </c>
      <c r="I377">
        <f t="shared" si="100"/>
        <v>3.4048348655077033E-2</v>
      </c>
      <c r="J377">
        <f t="shared" si="101"/>
        <v>0</v>
      </c>
      <c r="L377">
        <f t="shared" si="102"/>
        <v>0</v>
      </c>
      <c r="Q377" s="68">
        <f t="shared" si="103"/>
        <v>0</v>
      </c>
      <c r="R377" s="125">
        <f t="shared" si="104"/>
        <v>0</v>
      </c>
    </row>
    <row r="378" spans="1:18" x14ac:dyDescent="0.2">
      <c r="A378" t="s">
        <v>78</v>
      </c>
      <c r="B378" t="str">
        <f t="shared" si="95"/>
        <v>-0.04866</v>
      </c>
      <c r="C378" s="125">
        <v>-4.8660000000000002E-2</v>
      </c>
      <c r="D378" t="str">
        <f t="shared" si="96"/>
        <v>-0.04872   -0.04866</v>
      </c>
      <c r="E378" t="str">
        <f t="shared" si="97"/>
        <v>-0.04872</v>
      </c>
      <c r="F378" s="125">
        <v>-4.8719999999999999E-2</v>
      </c>
      <c r="G378" s="80">
        <f t="shared" si="98"/>
        <v>5.9999999999997555E-5</v>
      </c>
      <c r="H378" s="68">
        <f t="shared" si="99"/>
        <v>1.231527093596009E-3</v>
      </c>
      <c r="I378">
        <f t="shared" si="100"/>
        <v>0.1231527093596009</v>
      </c>
      <c r="J378">
        <f t="shared" si="101"/>
        <v>0</v>
      </c>
      <c r="L378">
        <f t="shared" si="102"/>
        <v>0</v>
      </c>
      <c r="Q378" s="68">
        <f t="shared" si="103"/>
        <v>0</v>
      </c>
      <c r="R378" s="125">
        <f t="shared" si="104"/>
        <v>0</v>
      </c>
    </row>
    <row r="379" spans="1:18" x14ac:dyDescent="0.2">
      <c r="A379" t="s">
        <v>79</v>
      </c>
      <c r="B379" t="str">
        <f t="shared" si="95"/>
        <v>-0.04127</v>
      </c>
      <c r="C379" s="125">
        <v>-4.1270000000000001E-2</v>
      </c>
      <c r="D379" t="str">
        <f t="shared" si="96"/>
        <v>-0.04114   -0.04127</v>
      </c>
      <c r="E379" t="str">
        <f t="shared" si="97"/>
        <v>-0.04114</v>
      </c>
      <c r="F379" s="125">
        <v>-4.1140000000000003E-2</v>
      </c>
      <c r="G379" s="80">
        <f t="shared" si="98"/>
        <v>1.2999999999999817E-4</v>
      </c>
      <c r="H379" s="68">
        <f t="shared" si="99"/>
        <v>3.1599416626154147E-3</v>
      </c>
      <c r="I379">
        <f t="shared" si="100"/>
        <v>0.31599416626154148</v>
      </c>
      <c r="J379">
        <f t="shared" si="101"/>
        <v>0</v>
      </c>
      <c r="L379">
        <f t="shared" si="102"/>
        <v>0</v>
      </c>
      <c r="Q379" s="68">
        <f t="shared" si="103"/>
        <v>0</v>
      </c>
      <c r="R379" s="125">
        <f t="shared" si="104"/>
        <v>0</v>
      </c>
    </row>
    <row r="380" spans="1:18" x14ac:dyDescent="0.2">
      <c r="A380" t="s">
        <v>80</v>
      </c>
      <c r="B380" t="str">
        <f t="shared" si="95"/>
        <v>-0.10867</v>
      </c>
      <c r="C380" s="125">
        <v>-0.10867</v>
      </c>
      <c r="D380" t="str">
        <f t="shared" si="96"/>
        <v>-0.10856   -0.10867</v>
      </c>
      <c r="E380" t="str">
        <f t="shared" si="97"/>
        <v>-0.10856</v>
      </c>
      <c r="F380" s="125">
        <v>-0.10856</v>
      </c>
      <c r="G380" s="80">
        <f t="shared" si="98"/>
        <v>1.0999999999999899E-4</v>
      </c>
      <c r="H380" s="68">
        <f t="shared" si="99"/>
        <v>1.0132645541635868E-3</v>
      </c>
      <c r="I380">
        <f t="shared" si="100"/>
        <v>0.10132645541635868</v>
      </c>
      <c r="J380">
        <f t="shared" si="101"/>
        <v>0</v>
      </c>
      <c r="L380">
        <f t="shared" si="102"/>
        <v>0</v>
      </c>
      <c r="Q380" s="68">
        <f t="shared" si="103"/>
        <v>0</v>
      </c>
      <c r="R380" s="125">
        <f t="shared" si="104"/>
        <v>0</v>
      </c>
    </row>
    <row r="381" spans="1:18" x14ac:dyDescent="0.2">
      <c r="A381" t="s">
        <v>81</v>
      </c>
      <c r="B381" t="str">
        <f t="shared" si="95"/>
        <v>-0.04398</v>
      </c>
      <c r="C381" s="125">
        <v>-4.3979999999999998E-2</v>
      </c>
      <c r="D381" t="str">
        <f t="shared" si="96"/>
        <v>-0.04383   -0.04398</v>
      </c>
      <c r="E381" t="str">
        <f t="shared" si="97"/>
        <v>-0.04383</v>
      </c>
      <c r="F381" s="125">
        <v>-4.3830000000000001E-2</v>
      </c>
      <c r="G381" s="80">
        <f t="shared" si="98"/>
        <v>1.4999999999999736E-4</v>
      </c>
      <c r="H381" s="68">
        <f t="shared" si="99"/>
        <v>3.4223134839150662E-3</v>
      </c>
      <c r="I381">
        <f t="shared" si="100"/>
        <v>0.3422313483915066</v>
      </c>
      <c r="J381">
        <f t="shared" si="101"/>
        <v>0</v>
      </c>
      <c r="L381">
        <f t="shared" si="102"/>
        <v>0</v>
      </c>
      <c r="Q381" s="68">
        <f t="shared" si="103"/>
        <v>0</v>
      </c>
      <c r="R381" s="125">
        <f t="shared" si="104"/>
        <v>0</v>
      </c>
    </row>
    <row r="382" spans="1:18" x14ac:dyDescent="0.2">
      <c r="A382" t="s">
        <v>82</v>
      </c>
      <c r="B382" t="str">
        <f t="shared" si="95"/>
        <v>+0.15562</v>
      </c>
      <c r="C382" s="125">
        <v>0.15562000000000001</v>
      </c>
      <c r="D382" t="str">
        <f t="shared" si="96"/>
        <v>+0.15465   +0.15562</v>
      </c>
      <c r="E382" t="str">
        <f t="shared" si="97"/>
        <v>+0.15465</v>
      </c>
      <c r="F382" s="125">
        <v>0.15465000000000001</v>
      </c>
      <c r="G382" s="80">
        <f t="shared" si="98"/>
        <v>9.6999999999999864E-4</v>
      </c>
      <c r="H382" s="68">
        <f t="shared" si="99"/>
        <v>6.2722276107339062E-3</v>
      </c>
      <c r="I382">
        <f t="shared" si="100"/>
        <v>0.62722276107339059</v>
      </c>
      <c r="J382">
        <f t="shared" si="101"/>
        <v>0</v>
      </c>
      <c r="L382">
        <f t="shared" si="102"/>
        <v>0</v>
      </c>
      <c r="Q382" s="68">
        <f t="shared" si="103"/>
        <v>0</v>
      </c>
      <c r="R382" s="125">
        <f t="shared" si="104"/>
        <v>0</v>
      </c>
    </row>
    <row r="383" spans="1:18" x14ac:dyDescent="0.2">
      <c r="A383" t="s">
        <v>83</v>
      </c>
      <c r="B383" t="str">
        <f t="shared" si="95"/>
        <v>-0.11740</v>
      </c>
      <c r="C383" s="125">
        <v>-0.1174</v>
      </c>
      <c r="D383" t="str">
        <f t="shared" si="96"/>
        <v>-0.11777   -0.11740</v>
      </c>
      <c r="E383" t="str">
        <f t="shared" si="97"/>
        <v>-0.11777</v>
      </c>
      <c r="F383" s="125">
        <v>-0.11777</v>
      </c>
      <c r="G383" s="80">
        <f t="shared" si="98"/>
        <v>3.6999999999999533E-4</v>
      </c>
      <c r="H383" s="68">
        <f t="shared" si="99"/>
        <v>3.1417169058333646E-3</v>
      </c>
      <c r="I383">
        <f t="shared" si="100"/>
        <v>0.31417169058333644</v>
      </c>
      <c r="J383">
        <f t="shared" si="101"/>
        <v>0</v>
      </c>
      <c r="L383">
        <f t="shared" si="102"/>
        <v>0</v>
      </c>
      <c r="Q383" s="68">
        <f t="shared" si="103"/>
        <v>0</v>
      </c>
      <c r="R383" s="125">
        <f t="shared" si="104"/>
        <v>0</v>
      </c>
    </row>
    <row r="384" spans="1:18" x14ac:dyDescent="0.2">
      <c r="A384" t="s">
        <v>84</v>
      </c>
      <c r="B384" t="str">
        <f t="shared" si="95"/>
        <v>-0.15495</v>
      </c>
      <c r="C384" s="125">
        <v>-0.15495</v>
      </c>
      <c r="D384" t="str">
        <f t="shared" si="96"/>
        <v>-0.15465   -0.15495</v>
      </c>
      <c r="E384" t="str">
        <f t="shared" si="97"/>
        <v>-0.15465</v>
      </c>
      <c r="F384" s="125">
        <v>-0.15465000000000001</v>
      </c>
      <c r="G384" s="80">
        <f t="shared" si="98"/>
        <v>2.9999999999999472E-4</v>
      </c>
      <c r="H384" s="68">
        <f t="shared" si="99"/>
        <v>1.9398642095053004E-3</v>
      </c>
      <c r="I384">
        <f t="shared" si="100"/>
        <v>0.19398642095053004</v>
      </c>
      <c r="J384">
        <f t="shared" si="101"/>
        <v>0</v>
      </c>
      <c r="L384">
        <f t="shared" si="102"/>
        <v>0</v>
      </c>
      <c r="Q384" s="68">
        <f t="shared" si="103"/>
        <v>0</v>
      </c>
      <c r="R384" s="125">
        <f t="shared" si="104"/>
        <v>0</v>
      </c>
    </row>
    <row r="385" spans="1:18" x14ac:dyDescent="0.2">
      <c r="A385" t="s">
        <v>85</v>
      </c>
      <c r="B385" t="str">
        <f t="shared" si="95"/>
        <v>+0.02396</v>
      </c>
      <c r="C385" s="125">
        <v>2.3959999999999999E-2</v>
      </c>
      <c r="D385" t="str">
        <f t="shared" si="96"/>
        <v>+0.02392   +0.02396</v>
      </c>
      <c r="E385" t="str">
        <f t="shared" si="97"/>
        <v>+0.02392</v>
      </c>
      <c r="F385" s="125">
        <v>2.392E-2</v>
      </c>
      <c r="G385" s="80">
        <f t="shared" si="98"/>
        <v>3.999999999999837E-5</v>
      </c>
      <c r="H385" s="68">
        <f t="shared" si="99"/>
        <v>1.6722408026755172E-3</v>
      </c>
      <c r="I385">
        <f t="shared" si="100"/>
        <v>0.16722408026755173</v>
      </c>
      <c r="J385">
        <f t="shared" si="101"/>
        <v>0</v>
      </c>
      <c r="L385">
        <f t="shared" si="102"/>
        <v>0</v>
      </c>
      <c r="Q385" s="68">
        <f t="shared" si="103"/>
        <v>0</v>
      </c>
      <c r="R385" s="125">
        <f t="shared" si="104"/>
        <v>0</v>
      </c>
    </row>
    <row r="386" spans="1:18" x14ac:dyDescent="0.2">
      <c r="A386" t="s">
        <v>86</v>
      </c>
      <c r="B386" t="str">
        <f t="shared" si="95"/>
        <v>+0.11719</v>
      </c>
      <c r="C386" s="125">
        <v>0.11719</v>
      </c>
      <c r="D386" t="str">
        <f t="shared" si="96"/>
        <v>+0.11777   +0.11719</v>
      </c>
      <c r="E386" t="str">
        <f t="shared" si="97"/>
        <v>+0.11777</v>
      </c>
      <c r="F386" s="125">
        <v>0.11777</v>
      </c>
      <c r="G386" s="80">
        <f t="shared" si="98"/>
        <v>5.7999999999999718E-4</v>
      </c>
      <c r="H386" s="68">
        <f t="shared" si="99"/>
        <v>4.9248535280631504E-3</v>
      </c>
      <c r="I386">
        <f t="shared" si="100"/>
        <v>0.49248535280631506</v>
      </c>
      <c r="J386">
        <f t="shared" si="101"/>
        <v>0</v>
      </c>
      <c r="L386">
        <f t="shared" si="102"/>
        <v>0</v>
      </c>
      <c r="Q386" s="68">
        <f t="shared" si="103"/>
        <v>0</v>
      </c>
      <c r="R386" s="125">
        <f t="shared" si="104"/>
        <v>0</v>
      </c>
    </row>
    <row r="387" spans="1:18" x14ac:dyDescent="0.2">
      <c r="A387" t="s">
        <v>87</v>
      </c>
      <c r="B387" t="str">
        <f t="shared" si="95"/>
        <v>-0.05210</v>
      </c>
      <c r="C387" s="125">
        <v>-5.21E-2</v>
      </c>
      <c r="D387" t="str">
        <f t="shared" si="96"/>
        <v>-0.05193   -0.05210</v>
      </c>
      <c r="E387" t="str">
        <f t="shared" si="97"/>
        <v>-0.05193</v>
      </c>
      <c r="F387" s="125">
        <v>-5.1929999999999997E-2</v>
      </c>
      <c r="G387" s="80">
        <f t="shared" si="98"/>
        <v>1.7000000000000348E-4</v>
      </c>
      <c r="H387" s="68">
        <f t="shared" si="99"/>
        <v>3.2736375890622662E-3</v>
      </c>
      <c r="I387">
        <f t="shared" si="100"/>
        <v>0.3273637589062266</v>
      </c>
      <c r="J387">
        <f t="shared" si="101"/>
        <v>0</v>
      </c>
      <c r="L387">
        <f t="shared" si="102"/>
        <v>0</v>
      </c>
      <c r="Q387" s="68">
        <f t="shared" si="103"/>
        <v>0</v>
      </c>
      <c r="R387" s="125">
        <f t="shared" si="104"/>
        <v>0</v>
      </c>
    </row>
    <row r="388" spans="1:18" x14ac:dyDescent="0.2">
      <c r="A388" t="s">
        <v>88</v>
      </c>
      <c r="B388" t="str">
        <f t="shared" si="95"/>
        <v>-0.05485</v>
      </c>
      <c r="C388" s="125">
        <v>-5.4850000000000003E-2</v>
      </c>
      <c r="D388" t="str">
        <f t="shared" si="96"/>
        <v>-0.05477   -0.05485</v>
      </c>
      <c r="E388" t="str">
        <f t="shared" si="97"/>
        <v>-0.05477</v>
      </c>
      <c r="F388" s="125">
        <v>-5.4769999999999999E-2</v>
      </c>
      <c r="G388" s="80">
        <f t="shared" si="98"/>
        <v>8.0000000000003679E-5</v>
      </c>
      <c r="H388" s="68">
        <f t="shared" si="99"/>
        <v>1.4606536425050881E-3</v>
      </c>
      <c r="I388">
        <f t="shared" si="100"/>
        <v>0.14606536425050881</v>
      </c>
      <c r="J388">
        <f t="shared" si="101"/>
        <v>0</v>
      </c>
      <c r="L388">
        <f t="shared" si="102"/>
        <v>0</v>
      </c>
      <c r="Q388" s="68">
        <f t="shared" si="103"/>
        <v>0</v>
      </c>
      <c r="R388" s="125">
        <f t="shared" si="104"/>
        <v>0</v>
      </c>
    </row>
    <row r="389" spans="1:18" x14ac:dyDescent="0.2">
      <c r="A389" t="s">
        <v>89</v>
      </c>
      <c r="B389" t="str">
        <f t="shared" si="95"/>
        <v>+0.05195</v>
      </c>
      <c r="C389" s="125">
        <v>5.1950000000000003E-2</v>
      </c>
      <c r="D389" t="str">
        <f t="shared" si="96"/>
        <v>+0.05193   +0.05195</v>
      </c>
      <c r="E389" t="str">
        <f t="shared" si="97"/>
        <v>+0.05193</v>
      </c>
      <c r="F389" s="125">
        <v>5.1929999999999997E-2</v>
      </c>
      <c r="G389" s="80">
        <f t="shared" si="98"/>
        <v>2.0000000000006124E-5</v>
      </c>
      <c r="H389" s="68">
        <f t="shared" si="99"/>
        <v>3.851338340074355E-4</v>
      </c>
      <c r="I389">
        <f t="shared" si="100"/>
        <v>3.8513383400743548E-2</v>
      </c>
      <c r="J389">
        <f t="shared" si="101"/>
        <v>0</v>
      </c>
      <c r="L389">
        <f t="shared" si="102"/>
        <v>0</v>
      </c>
      <c r="Q389" s="68">
        <f t="shared" si="103"/>
        <v>0</v>
      </c>
      <c r="R389" s="125">
        <f t="shared" si="104"/>
        <v>0</v>
      </c>
    </row>
    <row r="390" spans="1:18" x14ac:dyDescent="0.2">
      <c r="A390" t="s">
        <v>90</v>
      </c>
      <c r="B390" t="str">
        <f t="shared" si="95"/>
        <v>+0.02449</v>
      </c>
      <c r="C390" s="125">
        <v>2.4490000000000001E-2</v>
      </c>
      <c r="D390" t="str">
        <f t="shared" si="96"/>
        <v>+0.02455   +0.02449</v>
      </c>
      <c r="E390" t="str">
        <f t="shared" si="97"/>
        <v>+0.02455</v>
      </c>
      <c r="F390" s="125">
        <v>2.4549999999999999E-2</v>
      </c>
      <c r="G390" s="80">
        <f t="shared" si="98"/>
        <v>5.9999999999997555E-5</v>
      </c>
      <c r="H390" s="68">
        <f t="shared" si="99"/>
        <v>2.4439918533603893E-3</v>
      </c>
      <c r="I390">
        <f t="shared" si="100"/>
        <v>0.24439918533603894</v>
      </c>
      <c r="J390">
        <f t="shared" si="101"/>
        <v>0</v>
      </c>
      <c r="L390">
        <f t="shared" si="102"/>
        <v>0</v>
      </c>
      <c r="Q390" s="68">
        <f t="shared" si="103"/>
        <v>0</v>
      </c>
      <c r="R390" s="125">
        <f t="shared" si="104"/>
        <v>0</v>
      </c>
    </row>
    <row r="391" spans="1:18" x14ac:dyDescent="0.2">
      <c r="A391" t="s">
        <v>91</v>
      </c>
      <c r="B391" t="str">
        <f t="shared" si="95"/>
        <v>+0.04854</v>
      </c>
      <c r="C391" s="125">
        <v>4.854E-2</v>
      </c>
      <c r="D391" t="str">
        <f t="shared" si="96"/>
        <v>+0.04872   +0.04854</v>
      </c>
      <c r="E391" t="str">
        <f t="shared" si="97"/>
        <v>+0.04872</v>
      </c>
      <c r="F391" s="125">
        <v>4.8719999999999999E-2</v>
      </c>
      <c r="G391" s="80">
        <f t="shared" si="98"/>
        <v>1.799999999999996E-4</v>
      </c>
      <c r="H391" s="68">
        <f t="shared" si="99"/>
        <v>3.6945812807881694E-3</v>
      </c>
      <c r="I391">
        <f t="shared" si="100"/>
        <v>0.36945812807881695</v>
      </c>
      <c r="J391">
        <f t="shared" si="101"/>
        <v>0</v>
      </c>
      <c r="L391">
        <f t="shared" si="102"/>
        <v>0</v>
      </c>
      <c r="Q391" s="68">
        <f t="shared" si="103"/>
        <v>0</v>
      </c>
      <c r="R391" s="125">
        <f t="shared" si="104"/>
        <v>0</v>
      </c>
    </row>
    <row r="392" spans="1:18" x14ac:dyDescent="0.2">
      <c r="A392" t="s">
        <v>92</v>
      </c>
      <c r="B392" t="str">
        <f t="shared" si="95"/>
        <v>-0.02459</v>
      </c>
      <c r="C392" s="125">
        <v>-2.4590000000000001E-2</v>
      </c>
      <c r="D392" t="str">
        <f t="shared" si="96"/>
        <v>-0.02455   -0.02459</v>
      </c>
      <c r="E392" t="str">
        <f t="shared" si="97"/>
        <v>-0.02455</v>
      </c>
      <c r="F392" s="125">
        <v>-2.4549999999999999E-2</v>
      </c>
      <c r="G392" s="80">
        <f t="shared" si="98"/>
        <v>4.000000000000184E-5</v>
      </c>
      <c r="H392" s="68">
        <f t="shared" si="99"/>
        <v>1.629327902240401E-3</v>
      </c>
      <c r="I392">
        <f t="shared" si="100"/>
        <v>0.16293279022404009</v>
      </c>
      <c r="J392">
        <f t="shared" si="101"/>
        <v>0</v>
      </c>
      <c r="L392">
        <f t="shared" si="102"/>
        <v>0</v>
      </c>
      <c r="Q392" s="68">
        <f t="shared" si="103"/>
        <v>0</v>
      </c>
      <c r="R392" s="125">
        <f t="shared" si="104"/>
        <v>0</v>
      </c>
    </row>
    <row r="393" spans="1:18" x14ac:dyDescent="0.2">
      <c r="A393" t="s">
        <v>93</v>
      </c>
      <c r="B393" t="str">
        <f t="shared" si="95"/>
        <v>+0.04119</v>
      </c>
      <c r="C393" s="125">
        <v>4.1189999999999997E-2</v>
      </c>
      <c r="D393" t="str">
        <f t="shared" si="96"/>
        <v>+0.04114   +0.04119</v>
      </c>
      <c r="E393" t="str">
        <f t="shared" si="97"/>
        <v>+0.04114</v>
      </c>
      <c r="F393" s="125">
        <v>4.1140000000000003E-2</v>
      </c>
      <c r="G393" s="80">
        <f t="shared" si="98"/>
        <v>4.9999999999994493E-5</v>
      </c>
      <c r="H393" s="68">
        <f t="shared" si="99"/>
        <v>1.2153621779288888E-3</v>
      </c>
      <c r="I393">
        <f t="shared" si="100"/>
        <v>0.12153621779288888</v>
      </c>
      <c r="J393">
        <f t="shared" si="101"/>
        <v>0</v>
      </c>
      <c r="L393">
        <f t="shared" si="102"/>
        <v>0</v>
      </c>
      <c r="Q393" s="68">
        <f t="shared" si="103"/>
        <v>0</v>
      </c>
      <c r="R393" s="125">
        <f t="shared" si="104"/>
        <v>0</v>
      </c>
    </row>
    <row r="394" spans="1:18" x14ac:dyDescent="0.2">
      <c r="A394" t="s">
        <v>94</v>
      </c>
      <c r="B394" t="str">
        <f t="shared" si="95"/>
        <v>-0.01138</v>
      </c>
      <c r="C394" s="125">
        <v>-1.1379999999999999E-2</v>
      </c>
      <c r="D394" t="str">
        <f t="shared" si="96"/>
        <v>-0.01145   -0.01138</v>
      </c>
      <c r="E394" t="str">
        <f t="shared" si="97"/>
        <v>-0.01145</v>
      </c>
      <c r="F394" s="125">
        <v>-1.145E-2</v>
      </c>
      <c r="G394" s="80">
        <f t="shared" si="98"/>
        <v>7.0000000000000617E-5</v>
      </c>
      <c r="H394" s="68">
        <f t="shared" si="99"/>
        <v>6.1135371179039839E-3</v>
      </c>
      <c r="I394">
        <f t="shared" si="100"/>
        <v>0.61135371179039844</v>
      </c>
      <c r="J394">
        <f t="shared" si="101"/>
        <v>0</v>
      </c>
      <c r="L394">
        <f t="shared" si="102"/>
        <v>0</v>
      </c>
      <c r="Q394" s="68">
        <f t="shared" si="103"/>
        <v>0</v>
      </c>
      <c r="R394" s="125">
        <f t="shared" si="104"/>
        <v>0</v>
      </c>
    </row>
    <row r="395" spans="1:18" x14ac:dyDescent="0.2">
      <c r="A395" t="s">
        <v>95</v>
      </c>
      <c r="B395" t="str">
        <f t="shared" si="95"/>
        <v>+0.10804</v>
      </c>
      <c r="C395" s="125">
        <v>0.10804</v>
      </c>
      <c r="D395" t="str">
        <f t="shared" si="96"/>
        <v>+0.10856   +0.10804</v>
      </c>
      <c r="E395" t="str">
        <f t="shared" si="97"/>
        <v>+0.10856</v>
      </c>
      <c r="F395" s="125">
        <v>0.10856</v>
      </c>
      <c r="G395" s="80">
        <f t="shared" si="98"/>
        <v>5.2000000000000657E-4</v>
      </c>
      <c r="H395" s="68">
        <f t="shared" si="99"/>
        <v>4.7899778924097875E-3</v>
      </c>
      <c r="I395">
        <f t="shared" si="100"/>
        <v>0.47899778924097874</v>
      </c>
      <c r="J395">
        <f t="shared" si="101"/>
        <v>0</v>
      </c>
      <c r="L395">
        <f t="shared" si="102"/>
        <v>0</v>
      </c>
      <c r="Q395" s="68">
        <f t="shared" si="103"/>
        <v>0</v>
      </c>
      <c r="R395" s="125">
        <f t="shared" si="104"/>
        <v>0</v>
      </c>
    </row>
    <row r="396" spans="1:18" x14ac:dyDescent="0.2">
      <c r="A396" t="s">
        <v>96</v>
      </c>
      <c r="B396" t="str">
        <f t="shared" si="95"/>
        <v>+0.01146</v>
      </c>
      <c r="C396" s="125">
        <v>1.146E-2</v>
      </c>
      <c r="D396" t="str">
        <f t="shared" si="96"/>
        <v>+0.01145   +0.01146</v>
      </c>
      <c r="E396" t="str">
        <f t="shared" si="97"/>
        <v>+0.01145</v>
      </c>
      <c r="F396" s="125">
        <v>1.145E-2</v>
      </c>
      <c r="G396" s="80">
        <f t="shared" si="98"/>
        <v>9.9999999999995925E-6</v>
      </c>
      <c r="H396" s="68">
        <f t="shared" si="99"/>
        <v>8.7336244541481162E-4</v>
      </c>
      <c r="I396">
        <f t="shared" si="100"/>
        <v>8.7336244541481159E-2</v>
      </c>
      <c r="J396">
        <f t="shared" si="101"/>
        <v>0</v>
      </c>
      <c r="L396">
        <f t="shared" si="102"/>
        <v>0</v>
      </c>
      <c r="Q396" s="68">
        <f t="shared" si="103"/>
        <v>0</v>
      </c>
      <c r="R396" s="125">
        <f t="shared" si="104"/>
        <v>0</v>
      </c>
    </row>
    <row r="397" spans="1:18" x14ac:dyDescent="0.2">
      <c r="A397" t="s">
        <v>97</v>
      </c>
      <c r="B397" t="str">
        <f t="shared" si="95"/>
        <v>-0.02787</v>
      </c>
      <c r="C397" s="125">
        <v>-2.7869999999999999E-2</v>
      </c>
      <c r="D397" t="str">
        <f t="shared" si="96"/>
        <v>-0.02801   -0.02787</v>
      </c>
      <c r="E397" t="str">
        <f t="shared" si="97"/>
        <v>-0.02801</v>
      </c>
      <c r="F397" s="125">
        <v>-2.801E-2</v>
      </c>
      <c r="G397" s="80">
        <f t="shared" si="98"/>
        <v>1.4000000000000123E-4</v>
      </c>
      <c r="H397" s="68">
        <f t="shared" si="99"/>
        <v>4.9982149232417434E-3</v>
      </c>
      <c r="I397">
        <f t="shared" si="100"/>
        <v>0.49982149232417433</v>
      </c>
      <c r="J397">
        <f t="shared" si="101"/>
        <v>0</v>
      </c>
      <c r="L397">
        <f t="shared" si="102"/>
        <v>0</v>
      </c>
      <c r="Q397" s="68">
        <f t="shared" si="103"/>
        <v>0</v>
      </c>
      <c r="R397" s="125">
        <f t="shared" si="104"/>
        <v>0</v>
      </c>
    </row>
    <row r="398" spans="1:18" x14ac:dyDescent="0.2">
      <c r="A398" t="s">
        <v>98</v>
      </c>
      <c r="B398" t="str">
        <f t="shared" si="95"/>
        <v>+0.05504</v>
      </c>
      <c r="C398" s="125">
        <v>5.5039999999999999E-2</v>
      </c>
      <c r="D398" t="str">
        <f t="shared" si="96"/>
        <v>+0.05477   +0.05504</v>
      </c>
      <c r="E398" t="str">
        <f t="shared" si="97"/>
        <v>+0.05477</v>
      </c>
      <c r="F398" s="125">
        <v>5.4769999999999999E-2</v>
      </c>
      <c r="G398" s="80">
        <f t="shared" si="98"/>
        <v>2.6999999999999941E-4</v>
      </c>
      <c r="H398" s="68">
        <f t="shared" si="99"/>
        <v>4.9297060434544352E-3</v>
      </c>
      <c r="I398">
        <f t="shared" si="100"/>
        <v>0.49297060434544354</v>
      </c>
      <c r="J398">
        <f t="shared" si="101"/>
        <v>0</v>
      </c>
      <c r="L398">
        <f t="shared" si="102"/>
        <v>0</v>
      </c>
      <c r="Q398" s="68">
        <f t="shared" si="103"/>
        <v>0</v>
      </c>
      <c r="R398" s="125">
        <f t="shared" si="104"/>
        <v>0</v>
      </c>
    </row>
    <row r="399" spans="1:18" x14ac:dyDescent="0.2">
      <c r="A399" t="s">
        <v>99</v>
      </c>
      <c r="B399" t="str">
        <f t="shared" si="95"/>
        <v>+0.02800</v>
      </c>
      <c r="C399" s="125">
        <v>2.8000000000000001E-2</v>
      </c>
      <c r="D399" t="str">
        <f t="shared" si="96"/>
        <v>+0.02801   +0.02800</v>
      </c>
      <c r="E399" t="str">
        <f t="shared" si="97"/>
        <v>+0.02801</v>
      </c>
      <c r="F399" s="125">
        <v>2.801E-2</v>
      </c>
      <c r="G399" s="80">
        <f t="shared" si="98"/>
        <v>9.9999999999995925E-6</v>
      </c>
      <c r="H399" s="68">
        <f t="shared" si="99"/>
        <v>3.5701535166010682E-4</v>
      </c>
      <c r="I399">
        <f t="shared" si="100"/>
        <v>3.5701535166010684E-2</v>
      </c>
      <c r="J399">
        <f t="shared" si="101"/>
        <v>0</v>
      </c>
      <c r="L399">
        <f t="shared" si="102"/>
        <v>0</v>
      </c>
      <c r="Q399" s="68">
        <f t="shared" si="103"/>
        <v>0</v>
      </c>
      <c r="R399" s="125">
        <f t="shared" si="104"/>
        <v>0</v>
      </c>
    </row>
    <row r="400" spans="1:18" x14ac:dyDescent="0.2">
      <c r="A400" t="s">
        <v>100</v>
      </c>
      <c r="B400" t="str">
        <f t="shared" si="95"/>
        <v>+0.15692</v>
      </c>
      <c r="C400" s="125">
        <v>0.15692</v>
      </c>
      <c r="D400" t="str">
        <f t="shared" si="96"/>
        <v>+0.15804   +0.15692</v>
      </c>
      <c r="E400" t="str">
        <f t="shared" si="97"/>
        <v>+0.15804</v>
      </c>
      <c r="F400" s="125">
        <v>0.15804000000000001</v>
      </c>
      <c r="G400" s="80">
        <f t="shared" si="98"/>
        <v>1.1200000000000099E-3</v>
      </c>
      <c r="H400" s="68">
        <f t="shared" si="99"/>
        <v>7.0868134649456453E-3</v>
      </c>
      <c r="I400">
        <f t="shared" si="100"/>
        <v>0.70868134649456449</v>
      </c>
      <c r="J400">
        <f t="shared" si="101"/>
        <v>0</v>
      </c>
      <c r="L400">
        <f t="shared" si="102"/>
        <v>0</v>
      </c>
      <c r="Q400" s="68">
        <f t="shared" si="103"/>
        <v>0</v>
      </c>
      <c r="R400" s="125">
        <f t="shared" si="104"/>
        <v>0</v>
      </c>
    </row>
    <row r="401" spans="1:18" x14ac:dyDescent="0.2">
      <c r="A401" t="s">
        <v>101</v>
      </c>
      <c r="B401" t="str">
        <f t="shared" si="95"/>
        <v>-0.30463</v>
      </c>
      <c r="C401" s="125">
        <v>-0.30463000000000001</v>
      </c>
      <c r="D401" t="str">
        <f t="shared" si="96"/>
        <v>-0.30477   -0.30463</v>
      </c>
      <c r="E401" t="str">
        <f t="shared" si="97"/>
        <v>-0.30477</v>
      </c>
      <c r="F401" s="125">
        <v>-0.30476999999999999</v>
      </c>
      <c r="G401" s="80">
        <f t="shared" si="98"/>
        <v>1.3999999999997348E-4</v>
      </c>
      <c r="H401" s="68">
        <f t="shared" si="99"/>
        <v>4.5936279817558644E-4</v>
      </c>
      <c r="I401">
        <f t="shared" si="100"/>
        <v>4.5936279817558642E-2</v>
      </c>
      <c r="J401">
        <f t="shared" si="101"/>
        <v>0</v>
      </c>
      <c r="L401">
        <f t="shared" si="102"/>
        <v>0</v>
      </c>
      <c r="Q401" s="68">
        <f t="shared" si="103"/>
        <v>0</v>
      </c>
      <c r="R401" s="125">
        <f t="shared" si="104"/>
        <v>0</v>
      </c>
    </row>
    <row r="402" spans="1:18" x14ac:dyDescent="0.2">
      <c r="A402" t="s">
        <v>102</v>
      </c>
      <c r="B402" t="str">
        <f t="shared" si="95"/>
        <v>+0.14835</v>
      </c>
      <c r="C402" s="125">
        <v>0.14835000000000001</v>
      </c>
      <c r="D402" t="str">
        <f t="shared" si="96"/>
        <v>+0.14836   +0.14835</v>
      </c>
      <c r="E402" t="str">
        <f t="shared" si="97"/>
        <v>+0.14836</v>
      </c>
      <c r="F402" s="125">
        <v>0.14835999999999999</v>
      </c>
      <c r="G402" s="80">
        <f t="shared" si="98"/>
        <v>9.9999999999822453E-6</v>
      </c>
      <c r="H402" s="68">
        <f t="shared" si="99"/>
        <v>6.7403612833528219E-5</v>
      </c>
      <c r="I402">
        <f t="shared" si="100"/>
        <v>6.7403612833528215E-3</v>
      </c>
      <c r="J402">
        <f t="shared" si="101"/>
        <v>0</v>
      </c>
      <c r="L402">
        <f t="shared" si="102"/>
        <v>0</v>
      </c>
      <c r="Q402" s="68">
        <f t="shared" si="103"/>
        <v>0</v>
      </c>
      <c r="R402" s="125">
        <f t="shared" si="104"/>
        <v>0</v>
      </c>
    </row>
    <row r="403" spans="1:18" x14ac:dyDescent="0.2">
      <c r="A403" t="s">
        <v>103</v>
      </c>
      <c r="B403" t="str">
        <f t="shared" si="95"/>
        <v>+0.04649</v>
      </c>
      <c r="C403" s="125">
        <v>4.6489999999999997E-2</v>
      </c>
      <c r="D403" t="str">
        <f t="shared" si="96"/>
        <v>+0.04646   +0.04649</v>
      </c>
      <c r="E403" t="str">
        <f t="shared" si="97"/>
        <v>+0.04646</v>
      </c>
      <c r="F403" s="125">
        <v>4.6460000000000001E-2</v>
      </c>
      <c r="G403" s="80">
        <f t="shared" si="98"/>
        <v>2.9999999999995308E-5</v>
      </c>
      <c r="H403" s="68">
        <f t="shared" si="99"/>
        <v>6.457167455875012E-4</v>
      </c>
      <c r="I403">
        <f t="shared" si="100"/>
        <v>6.4571674558750125E-2</v>
      </c>
      <c r="J403">
        <f t="shared" si="101"/>
        <v>0</v>
      </c>
      <c r="L403">
        <f t="shared" si="102"/>
        <v>0</v>
      </c>
      <c r="Q403" s="68">
        <f t="shared" si="103"/>
        <v>0</v>
      </c>
      <c r="R403" s="125">
        <f t="shared" si="104"/>
        <v>0</v>
      </c>
    </row>
    <row r="404" spans="1:18" x14ac:dyDescent="0.2">
      <c r="A404" t="s">
        <v>104</v>
      </c>
      <c r="B404" t="str">
        <f t="shared" si="95"/>
        <v>+0.01658</v>
      </c>
      <c r="C404" s="125">
        <v>1.6580000000000001E-2</v>
      </c>
      <c r="D404" t="str">
        <f t="shared" si="96"/>
        <v>+0.01658   +0.01658</v>
      </c>
      <c r="E404" t="str">
        <f t="shared" si="97"/>
        <v>+0.01658</v>
      </c>
      <c r="F404" s="125">
        <v>1.6580000000000001E-2</v>
      </c>
      <c r="G404" s="80">
        <f t="shared" si="98"/>
        <v>0</v>
      </c>
      <c r="H404" s="68">
        <f t="shared" si="99"/>
        <v>0</v>
      </c>
      <c r="J404">
        <f t="shared" si="101"/>
        <v>0</v>
      </c>
      <c r="L404">
        <f t="shared" si="102"/>
        <v>0</v>
      </c>
      <c r="Q404" s="68">
        <f t="shared" si="103"/>
        <v>0</v>
      </c>
      <c r="R404" s="125">
        <f t="shared" si="104"/>
        <v>0</v>
      </c>
    </row>
    <row r="405" spans="1:18" x14ac:dyDescent="0.2">
      <c r="A405" t="s">
        <v>105</v>
      </c>
      <c r="B405" t="str">
        <f t="shared" si="95"/>
        <v>-0.02222</v>
      </c>
      <c r="C405" s="125">
        <v>-2.222E-2</v>
      </c>
      <c r="D405" t="str">
        <f t="shared" si="96"/>
        <v>-0.02220   -0.02222</v>
      </c>
      <c r="E405" t="str">
        <f t="shared" si="97"/>
        <v>-0.02220</v>
      </c>
      <c r="F405" s="125">
        <v>-2.2200000000000001E-2</v>
      </c>
      <c r="G405" s="80">
        <f t="shared" si="98"/>
        <v>1.9999999999999185E-5</v>
      </c>
      <c r="H405" s="68">
        <f t="shared" si="99"/>
        <v>9.0090090090086416E-4</v>
      </c>
      <c r="I405">
        <f t="shared" si="100"/>
        <v>9.0090090090086422E-2</v>
      </c>
      <c r="J405">
        <f t="shared" si="101"/>
        <v>0</v>
      </c>
      <c r="L405">
        <f t="shared" si="102"/>
        <v>0</v>
      </c>
      <c r="Q405" s="68">
        <f t="shared" si="103"/>
        <v>0</v>
      </c>
      <c r="R405" s="125">
        <f t="shared" si="104"/>
        <v>0</v>
      </c>
    </row>
    <row r="406" spans="1:18" x14ac:dyDescent="0.2">
      <c r="A406" t="s">
        <v>106</v>
      </c>
      <c r="B406" t="str">
        <f t="shared" ref="B406:B413" si="105">RIGHT(A406,8)</f>
        <v>-0.00690</v>
      </c>
      <c r="C406" s="125">
        <v>-6.8999999999999999E-3</v>
      </c>
      <c r="D406" t="str">
        <f t="shared" ref="D406:D413" si="106">RIGHT(A406,19)</f>
        <v>-0.00695   -0.00690</v>
      </c>
      <c r="E406" t="str">
        <f t="shared" ref="E406:E413" si="107">LEFT(D406,8)</f>
        <v>-0.00695</v>
      </c>
      <c r="F406" s="125">
        <v>-6.9499999999999996E-3</v>
      </c>
      <c r="G406" s="80">
        <f t="shared" ref="G406:G413" si="108">ABS(F406-C406)</f>
        <v>4.9999999999999697E-5</v>
      </c>
      <c r="H406" s="68">
        <f t="shared" ref="H406:H413" si="109">ABS(G406)/ABS(F406)</f>
        <v>7.1942446043165038E-3</v>
      </c>
      <c r="I406">
        <f t="shared" ref="I406:I413" si="110">H406*100</f>
        <v>0.71942446043165043</v>
      </c>
      <c r="J406">
        <f t="shared" si="101"/>
        <v>0</v>
      </c>
      <c r="L406">
        <f t="shared" si="102"/>
        <v>0</v>
      </c>
      <c r="Q406" s="68">
        <f t="shared" si="103"/>
        <v>0</v>
      </c>
      <c r="R406" s="125">
        <f t="shared" si="104"/>
        <v>0</v>
      </c>
    </row>
    <row r="407" spans="1:18" x14ac:dyDescent="0.2">
      <c r="A407" t="s">
        <v>107</v>
      </c>
      <c r="B407" t="str">
        <f t="shared" si="105"/>
        <v>-0.15494</v>
      </c>
      <c r="C407" s="125">
        <v>-0.15493999999999999</v>
      </c>
      <c r="D407" t="str">
        <f t="shared" si="106"/>
        <v>-0.15465   -0.15494</v>
      </c>
      <c r="E407" t="str">
        <f t="shared" si="107"/>
        <v>-0.15465</v>
      </c>
      <c r="F407" s="125">
        <v>-0.15465000000000001</v>
      </c>
      <c r="G407" s="80">
        <f t="shared" si="108"/>
        <v>2.8999999999998471E-4</v>
      </c>
      <c r="H407" s="68">
        <f t="shared" si="109"/>
        <v>1.8752020691883912E-3</v>
      </c>
      <c r="I407">
        <f t="shared" si="110"/>
        <v>0.18752020691883911</v>
      </c>
      <c r="J407">
        <f t="shared" ref="J407:J413" si="111">C407-C131</f>
        <v>0</v>
      </c>
      <c r="L407">
        <f t="shared" ref="L407:L413" si="112">F407-F131</f>
        <v>0</v>
      </c>
      <c r="Q407" s="68">
        <f t="shared" ref="Q407:Q413" si="113">H407-H131</f>
        <v>0</v>
      </c>
      <c r="R407" s="125">
        <f t="shared" ref="R407:R413" si="114">I407-I131</f>
        <v>0</v>
      </c>
    </row>
    <row r="408" spans="1:18" x14ac:dyDescent="0.2">
      <c r="A408" t="s">
        <v>108</v>
      </c>
      <c r="B408" t="str">
        <f t="shared" si="105"/>
        <v>+0.22756</v>
      </c>
      <c r="C408" s="125">
        <v>0.22756000000000001</v>
      </c>
      <c r="D408" t="str">
        <f t="shared" si="106"/>
        <v>+0.22885   +0.22756</v>
      </c>
      <c r="E408" t="str">
        <f t="shared" si="107"/>
        <v>+0.22885</v>
      </c>
      <c r="F408" s="125">
        <v>0.22885</v>
      </c>
      <c r="G408" s="80">
        <f t="shared" si="108"/>
        <v>1.2899999999999856E-3</v>
      </c>
      <c r="H408" s="68">
        <f t="shared" si="109"/>
        <v>5.6368800524360307E-3</v>
      </c>
      <c r="I408">
        <f t="shared" si="110"/>
        <v>0.56368800524360307</v>
      </c>
      <c r="J408">
        <f t="shared" si="111"/>
        <v>0</v>
      </c>
      <c r="L408">
        <f t="shared" si="112"/>
        <v>0</v>
      </c>
      <c r="Q408" s="68">
        <f t="shared" si="113"/>
        <v>0</v>
      </c>
      <c r="R408" s="125">
        <f t="shared" si="114"/>
        <v>0</v>
      </c>
    </row>
    <row r="409" spans="1:18" x14ac:dyDescent="0.2">
      <c r="A409" t="s">
        <v>109</v>
      </c>
      <c r="B409" t="str">
        <f t="shared" si="105"/>
        <v>+0.07680</v>
      </c>
      <c r="C409" s="125">
        <v>7.6799999999999993E-2</v>
      </c>
      <c r="D409" t="str">
        <f t="shared" si="106"/>
        <v>+0.07647   +0.07680</v>
      </c>
      <c r="E409" t="str">
        <f t="shared" si="107"/>
        <v>+0.07647</v>
      </c>
      <c r="F409" s="125">
        <v>7.6469999999999996E-2</v>
      </c>
      <c r="G409" s="80">
        <f t="shared" si="108"/>
        <v>3.2999999999999696E-4</v>
      </c>
      <c r="H409" s="68">
        <f t="shared" si="109"/>
        <v>4.3154178109061983E-3</v>
      </c>
      <c r="I409">
        <f t="shared" si="110"/>
        <v>0.4315417810906198</v>
      </c>
      <c r="J409">
        <f t="shared" si="111"/>
        <v>0</v>
      </c>
      <c r="L409">
        <f t="shared" si="112"/>
        <v>0</v>
      </c>
      <c r="Q409" s="68">
        <f t="shared" si="113"/>
        <v>0</v>
      </c>
      <c r="R409" s="125">
        <f t="shared" si="114"/>
        <v>0</v>
      </c>
    </row>
    <row r="410" spans="1:18" x14ac:dyDescent="0.2">
      <c r="A410" t="s">
        <v>110</v>
      </c>
      <c r="B410" t="str">
        <f t="shared" si="105"/>
        <v>+0.02415</v>
      </c>
      <c r="C410" s="125">
        <v>2.4150000000000001E-2</v>
      </c>
      <c r="D410" t="str">
        <f t="shared" si="106"/>
        <v>+0.02417   +0.02415</v>
      </c>
      <c r="E410" t="str">
        <f t="shared" si="107"/>
        <v>+0.02417</v>
      </c>
      <c r="F410" s="125">
        <v>2.4170000000000001E-2</v>
      </c>
      <c r="G410" s="80">
        <f t="shared" si="108"/>
        <v>1.9999999999999185E-5</v>
      </c>
      <c r="H410" s="68">
        <f t="shared" si="109"/>
        <v>8.2747207281750864E-4</v>
      </c>
      <c r="I410">
        <f t="shared" si="110"/>
        <v>8.2747207281750862E-2</v>
      </c>
      <c r="J410">
        <f t="shared" si="111"/>
        <v>0</v>
      </c>
      <c r="L410">
        <f t="shared" si="112"/>
        <v>0</v>
      </c>
      <c r="Q410" s="68">
        <f t="shared" si="113"/>
        <v>0</v>
      </c>
      <c r="R410" s="125">
        <f t="shared" si="114"/>
        <v>0</v>
      </c>
    </row>
    <row r="411" spans="1:18" x14ac:dyDescent="0.2">
      <c r="A411" t="s">
        <v>111</v>
      </c>
      <c r="B411" t="str">
        <f t="shared" si="105"/>
        <v>+0.02976</v>
      </c>
      <c r="C411" s="125">
        <v>2.9760000000000002E-2</v>
      </c>
      <c r="D411" t="str">
        <f t="shared" si="106"/>
        <v>+0.02970   +0.02976</v>
      </c>
      <c r="E411" t="str">
        <f t="shared" si="107"/>
        <v>+0.02970</v>
      </c>
      <c r="F411" s="125">
        <v>2.9700000000000001E-2</v>
      </c>
      <c r="G411" s="80">
        <f t="shared" si="108"/>
        <v>6.0000000000001025E-5</v>
      </c>
      <c r="H411" s="68">
        <f t="shared" si="109"/>
        <v>2.0202020202020545E-3</v>
      </c>
      <c r="I411">
        <f t="shared" si="110"/>
        <v>0.20202020202020546</v>
      </c>
      <c r="J411">
        <f t="shared" si="111"/>
        <v>0</v>
      </c>
      <c r="L411">
        <f t="shared" si="112"/>
        <v>0</v>
      </c>
      <c r="Q411" s="68">
        <f t="shared" si="113"/>
        <v>0</v>
      </c>
      <c r="R411" s="125">
        <f t="shared" si="114"/>
        <v>0</v>
      </c>
    </row>
    <row r="412" spans="1:18" x14ac:dyDescent="0.2">
      <c r="A412" t="s">
        <v>112</v>
      </c>
      <c r="B412" t="str">
        <f t="shared" si="105"/>
        <v>+0.09219</v>
      </c>
      <c r="C412" s="125">
        <v>9.2189999999999994E-2</v>
      </c>
      <c r="D412" t="str">
        <f t="shared" si="106"/>
        <v>+0.09200   +0.09219</v>
      </c>
      <c r="E412" t="str">
        <f t="shared" si="107"/>
        <v>+0.09200</v>
      </c>
      <c r="F412" s="125">
        <v>9.1999999999999998E-2</v>
      </c>
      <c r="G412" s="80">
        <f t="shared" si="108"/>
        <v>1.8999999999999573E-4</v>
      </c>
      <c r="H412" s="68">
        <f t="shared" si="109"/>
        <v>2.0652173913043013E-3</v>
      </c>
      <c r="I412">
        <f t="shared" si="110"/>
        <v>0.20652173913043012</v>
      </c>
      <c r="J412">
        <f t="shared" si="111"/>
        <v>0</v>
      </c>
      <c r="L412">
        <f t="shared" si="112"/>
        <v>0</v>
      </c>
      <c r="Q412" s="68">
        <f t="shared" si="113"/>
        <v>0</v>
      </c>
      <c r="R412" s="125">
        <f t="shared" si="114"/>
        <v>0</v>
      </c>
    </row>
    <row r="413" spans="1:18" x14ac:dyDescent="0.2">
      <c r="A413" t="s">
        <v>113</v>
      </c>
      <c r="B413" t="str">
        <f t="shared" si="105"/>
        <v>+0.08248</v>
      </c>
      <c r="C413" s="125">
        <v>8.2479999999999998E-2</v>
      </c>
      <c r="D413" t="str">
        <f t="shared" si="106"/>
        <v>+0.08277   +0.08248</v>
      </c>
      <c r="E413" t="str">
        <f t="shared" si="107"/>
        <v>+0.08277</v>
      </c>
      <c r="F413" s="125">
        <v>8.2769999999999996E-2</v>
      </c>
      <c r="G413" s="80">
        <f t="shared" si="108"/>
        <v>2.8999999999999859E-4</v>
      </c>
      <c r="H413" s="68">
        <f t="shared" si="109"/>
        <v>3.5036849099915261E-3</v>
      </c>
      <c r="I413">
        <f t="shared" si="110"/>
        <v>0.35036849099915263</v>
      </c>
      <c r="J413">
        <f t="shared" si="111"/>
        <v>0</v>
      </c>
      <c r="L413">
        <f t="shared" si="112"/>
        <v>0</v>
      </c>
      <c r="Q413" s="68">
        <f t="shared" si="113"/>
        <v>0</v>
      </c>
      <c r="R413" s="125">
        <f t="shared" si="114"/>
        <v>0</v>
      </c>
    </row>
    <row r="414" spans="1:18" x14ac:dyDescent="0.2">
      <c r="H414" s="124" t="s">
        <v>114</v>
      </c>
      <c r="I414" s="39">
        <f>AVERAGE(I278:I413)</f>
        <v>0.23494593677290143</v>
      </c>
    </row>
  </sheetData>
  <mergeCells count="7">
    <mergeCell ref="Q1:R1"/>
    <mergeCell ref="U1:V1"/>
    <mergeCell ref="W1:X1"/>
    <mergeCell ref="B1:C1"/>
    <mergeCell ref="D1:F1"/>
    <mergeCell ref="L1:M1"/>
    <mergeCell ref="O1:P1"/>
  </mergeCells>
  <phoneticPr fontId="20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workbookViewId="0">
      <selection activeCell="A2" sqref="A2"/>
    </sheetView>
  </sheetViews>
  <sheetFormatPr defaultRowHeight="12.75" x14ac:dyDescent="0.2"/>
  <cols>
    <col min="1" max="1" width="64.7109375" bestFit="1" customWidth="1"/>
    <col min="2" max="2" width="12.140625" bestFit="1" customWidth="1"/>
    <col min="3" max="3" width="55" bestFit="1" customWidth="1"/>
    <col min="4" max="4" width="2.140625" bestFit="1" customWidth="1"/>
    <col min="5" max="5" width="9.140625" style="124"/>
    <col min="6" max="6" width="9.140625" style="135"/>
  </cols>
  <sheetData>
    <row r="1" spans="1:7" x14ac:dyDescent="0.2">
      <c r="A1" t="s">
        <v>471</v>
      </c>
      <c r="B1" t="s">
        <v>427</v>
      </c>
      <c r="C1" t="s">
        <v>428</v>
      </c>
      <c r="D1" t="s">
        <v>429</v>
      </c>
      <c r="F1" s="135" t="s">
        <v>430</v>
      </c>
    </row>
    <row r="2" spans="1:7" x14ac:dyDescent="0.2">
      <c r="A2" t="s">
        <v>944</v>
      </c>
      <c r="B2" s="134">
        <v>-8.3008864915364228E-4</v>
      </c>
      <c r="C2" t="str">
        <f>LEFT(A2,63)</f>
        <v xml:space="preserve">0001 0000 0001 01 03 001 0 0.020 1.000   0.000000   +0.00000   </v>
      </c>
      <c r="D2" t="str">
        <f>LEFT(B2,1)</f>
        <v>-</v>
      </c>
      <c r="E2" s="124" t="str">
        <f>IF(D2&lt;&gt;"-",CONCATENATE($D$1,LEFT(B2,7)),LEFT(B2,8))</f>
        <v>-0,00083</v>
      </c>
      <c r="F2" s="135" t="s">
        <v>472</v>
      </c>
      <c r="G2" t="str">
        <f>CONCATENATE(C2,F2)</f>
        <v>0001 0000 0001 01 03 001 0 0.020 1.000   0.000000   +0.00000   -0,00083</v>
      </c>
    </row>
    <row r="3" spans="1:7" x14ac:dyDescent="0.2">
      <c r="A3" t="s">
        <v>945</v>
      </c>
      <c r="B3" s="134">
        <v>-8.7567704109586947E-2</v>
      </c>
      <c r="C3" t="str">
        <f t="shared" ref="C3:C66" si="0">LEFT(A3,63)</f>
        <v xml:space="preserve">0002 0000 0002 01 03 002 0 0.020 1.000   0.000000   -0.08692   </v>
      </c>
      <c r="D3" t="str">
        <f t="shared" ref="D3:D66" si="1">LEFT(B3,1)</f>
        <v>-</v>
      </c>
      <c r="E3" s="124" t="str">
        <f>IF(D3&lt;&gt;"-",CONCATENATE($D$1,LEFT(B3,7)),LEFT(B3,8))</f>
        <v>-0,08756</v>
      </c>
      <c r="F3" s="135" t="s">
        <v>473</v>
      </c>
      <c r="G3" t="str">
        <f t="shared" ref="G3:G66" si="2">CONCATENATE(C3,F3)</f>
        <v>0002 0000 0002 01 03 002 0 0.020 1.000   0.000000   -0.08692   -0,08756</v>
      </c>
    </row>
    <row r="4" spans="1:7" x14ac:dyDescent="0.2">
      <c r="A4" t="s">
        <v>946</v>
      </c>
      <c r="B4" s="134">
        <v>-0.22316624140800512</v>
      </c>
      <c r="C4" t="str">
        <f t="shared" si="0"/>
        <v xml:space="preserve">0003 0000 0003 01 03 003 0 0.020 1.000   0.000000   -0.22218   </v>
      </c>
      <c r="D4" t="str">
        <f t="shared" si="1"/>
        <v>-</v>
      </c>
      <c r="E4" s="124" t="str">
        <f t="shared" ref="E4:E67" si="3">IF(D4&lt;&gt;"-",CONCATENATE($D$1,LEFT(B4,7)),LEFT(B4,8))</f>
        <v>-0,22316</v>
      </c>
      <c r="F4" s="135" t="s">
        <v>474</v>
      </c>
      <c r="G4" t="str">
        <f t="shared" si="2"/>
        <v>0003 0000 0003 01 03 003 0 0.020 1.000   0.000000   -0.22218   -0,22316</v>
      </c>
    </row>
    <row r="5" spans="1:7" x14ac:dyDescent="0.2">
      <c r="A5" t="s">
        <v>947</v>
      </c>
      <c r="B5" s="134">
        <v>-0.1805578065298962</v>
      </c>
      <c r="C5" t="str">
        <f t="shared" si="0"/>
        <v xml:space="preserve">0004 0000 0004 01 03 004 0 0.020 1.000   0.000000   -0.17994   </v>
      </c>
      <c r="D5" t="str">
        <f t="shared" si="1"/>
        <v>-</v>
      </c>
      <c r="E5" s="124" t="str">
        <f t="shared" si="3"/>
        <v>-0,18055</v>
      </c>
      <c r="F5" s="135" t="s">
        <v>475</v>
      </c>
      <c r="G5" t="str">
        <f t="shared" si="2"/>
        <v>0004 0000 0004 01 03 004 0 0.020 1.000   0.000000   -0.17994   -0,18055</v>
      </c>
    </row>
    <row r="6" spans="1:7" x14ac:dyDescent="0.2">
      <c r="A6" t="s">
        <v>948</v>
      </c>
      <c r="B6" s="134">
        <v>-0.15261852761076952</v>
      </c>
      <c r="C6" t="str">
        <f t="shared" si="0"/>
        <v xml:space="preserve">0005 0000 0005 01 03 005 0 0.020 1.000   0.000000   -0.15307   </v>
      </c>
      <c r="D6" t="str">
        <f t="shared" si="1"/>
        <v>-</v>
      </c>
      <c r="E6" s="124" t="str">
        <f t="shared" si="3"/>
        <v>-0,15261</v>
      </c>
      <c r="F6" s="135" t="s">
        <v>476</v>
      </c>
      <c r="G6" t="str">
        <f t="shared" si="2"/>
        <v>0005 0000 0005 01 03 005 0 0.020 1.000   0.000000   -0.15307   -0,15261</v>
      </c>
    </row>
    <row r="7" spans="1:7" x14ac:dyDescent="0.2">
      <c r="A7" t="s">
        <v>949</v>
      </c>
      <c r="B7" s="134">
        <v>-0.24871265449740323</v>
      </c>
      <c r="C7" t="str">
        <f t="shared" si="0"/>
        <v xml:space="preserve">0006 0000 0006 01 03 006 0 0.020 1.000   0.000000   -0.24819   </v>
      </c>
      <c r="D7" t="str">
        <f t="shared" si="1"/>
        <v>-</v>
      </c>
      <c r="E7" s="124" t="str">
        <f t="shared" si="3"/>
        <v>-0,24871</v>
      </c>
      <c r="F7" s="135" t="s">
        <v>477</v>
      </c>
      <c r="G7" t="str">
        <f t="shared" si="2"/>
        <v>0006 0000 0006 01 03 006 0 0.020 1.000   0.000000   -0.24819   -0,24871</v>
      </c>
    </row>
    <row r="8" spans="1:7" x14ac:dyDescent="0.2">
      <c r="A8" t="s">
        <v>950</v>
      </c>
      <c r="B8" s="134">
        <v>-0.23240845170652036</v>
      </c>
      <c r="C8" t="str">
        <f t="shared" si="0"/>
        <v xml:space="preserve">0007 0000 0007 01 03 007 0 0.020 1.000   0.000000   -0.23318   </v>
      </c>
      <c r="D8" t="str">
        <f t="shared" si="1"/>
        <v>-</v>
      </c>
      <c r="E8" s="124" t="str">
        <f t="shared" si="3"/>
        <v>-0,23240</v>
      </c>
      <c r="F8" s="135" t="s">
        <v>478</v>
      </c>
      <c r="G8" t="str">
        <f t="shared" si="2"/>
        <v>0007 0000 0007 01 03 007 0 0.020 1.000   0.000000   -0.23318   -0,23240</v>
      </c>
    </row>
    <row r="9" spans="1:7" x14ac:dyDescent="0.2">
      <c r="A9" t="s">
        <v>951</v>
      </c>
      <c r="B9" s="134">
        <v>-0.23295147719863188</v>
      </c>
      <c r="C9" t="str">
        <f t="shared" si="0"/>
        <v xml:space="preserve">0008 0000 0008 01 03 008 0 0.020 1.000   0.000000   -0.23318   </v>
      </c>
      <c r="D9" t="str">
        <f t="shared" si="1"/>
        <v>-</v>
      </c>
      <c r="E9" s="124" t="str">
        <f t="shared" si="3"/>
        <v>-0,23295</v>
      </c>
      <c r="F9" s="135" t="s">
        <v>479</v>
      </c>
      <c r="G9" t="str">
        <f t="shared" si="2"/>
        <v>0008 0000 0008 01 03 008 0 0.020 1.000   0.000000   -0.23318   -0,23295</v>
      </c>
    </row>
    <row r="10" spans="1:7" x14ac:dyDescent="0.2">
      <c r="A10" t="s">
        <v>952</v>
      </c>
      <c r="B10" s="134">
        <v>-0.26040687045629723</v>
      </c>
      <c r="C10" t="str">
        <f t="shared" si="0"/>
        <v xml:space="preserve">0009 0000 0009 01 03 009 0 0.020 1.000   0.000000   -0.26075   </v>
      </c>
      <c r="D10" t="str">
        <f t="shared" si="1"/>
        <v>-</v>
      </c>
      <c r="E10" s="124" t="str">
        <f t="shared" si="3"/>
        <v>-0,26040</v>
      </c>
      <c r="F10" s="135" t="s">
        <v>480</v>
      </c>
      <c r="G10" t="str">
        <f t="shared" si="2"/>
        <v>0009 0000 0009 01 03 009 0 0.020 1.000   0.000000   -0.26075   -0,26040</v>
      </c>
    </row>
    <row r="11" spans="1:7" x14ac:dyDescent="0.2">
      <c r="A11" t="s">
        <v>953</v>
      </c>
      <c r="B11" s="134">
        <v>-0.26308994276532949</v>
      </c>
      <c r="C11" t="str">
        <f t="shared" si="0"/>
        <v xml:space="preserve">0010 0000 0010 01 03 010 0 0.020 1.000   0.000000   -0.26354   </v>
      </c>
      <c r="D11" t="str">
        <f t="shared" si="1"/>
        <v>-</v>
      </c>
      <c r="E11" s="124" t="str">
        <f t="shared" si="3"/>
        <v>-0,26308</v>
      </c>
      <c r="F11" s="135" t="s">
        <v>481</v>
      </c>
      <c r="G11" t="str">
        <f t="shared" si="2"/>
        <v>0010 0000 0010 01 03 010 0 0.020 1.000   0.000000   -0.26354   -0,26308</v>
      </c>
    </row>
    <row r="12" spans="1:7" x14ac:dyDescent="0.2">
      <c r="A12" t="s">
        <v>954</v>
      </c>
      <c r="B12" s="134">
        <v>-0.25820221880589789</v>
      </c>
      <c r="C12" t="str">
        <f t="shared" si="0"/>
        <v xml:space="preserve">0011 0000 0011 01 03 011 0 0.020 1.000   0.000000   -0.25813   </v>
      </c>
      <c r="D12" t="str">
        <f t="shared" si="1"/>
        <v>-</v>
      </c>
      <c r="E12" s="124" t="str">
        <f t="shared" si="3"/>
        <v>-0,25820</v>
      </c>
      <c r="F12" s="135" t="s">
        <v>482</v>
      </c>
      <c r="G12" t="str">
        <f t="shared" si="2"/>
        <v>0011 0000 0011 01 03 011 0 0.020 1.000   0.000000   -0.25813   -0,25820</v>
      </c>
    </row>
    <row r="13" spans="1:7" x14ac:dyDescent="0.2">
      <c r="A13" t="s">
        <v>955</v>
      </c>
      <c r="B13" s="134">
        <v>-0.26295775668996313</v>
      </c>
      <c r="C13" t="str">
        <f t="shared" si="0"/>
        <v xml:space="preserve">0012 0000 0012 01 03 012 0 0.020 1.000   0.000000   -0.26320   </v>
      </c>
      <c r="D13" t="str">
        <f t="shared" si="1"/>
        <v>-</v>
      </c>
      <c r="E13" s="124" t="str">
        <f t="shared" si="3"/>
        <v>-0,26295</v>
      </c>
      <c r="F13" s="135" t="s">
        <v>483</v>
      </c>
      <c r="G13" t="str">
        <f t="shared" si="2"/>
        <v>0012 0000 0012 01 03 012 0 0.020 1.000   0.000000   -0.26320   -0,26295</v>
      </c>
    </row>
    <row r="14" spans="1:7" x14ac:dyDescent="0.2">
      <c r="A14" t="s">
        <v>956</v>
      </c>
      <c r="B14" s="134">
        <v>-0.2647265094087789</v>
      </c>
      <c r="C14" t="str">
        <f t="shared" si="0"/>
        <v xml:space="preserve">0013 0000 0013 01 03 013 0 0.020 1.000   0.000000   -0.26459   </v>
      </c>
      <c r="D14" t="str">
        <f t="shared" si="1"/>
        <v>-</v>
      </c>
      <c r="E14" s="124" t="str">
        <f t="shared" si="3"/>
        <v>-0,26472</v>
      </c>
      <c r="F14" s="135" t="s">
        <v>484</v>
      </c>
      <c r="G14" t="str">
        <f t="shared" si="2"/>
        <v>0013 0000 0013 01 03 013 0 0.020 1.000   0.000000   -0.26459   -0,26472</v>
      </c>
    </row>
    <row r="15" spans="1:7" x14ac:dyDescent="0.2">
      <c r="A15" t="s">
        <v>957</v>
      </c>
      <c r="B15" s="134">
        <v>-0.27993312075388077</v>
      </c>
      <c r="C15" t="str">
        <f t="shared" si="0"/>
        <v xml:space="preserve">0014 0000 0014 01 03 014 0 0.020 1.000   0.000000   -0.27978   </v>
      </c>
      <c r="D15" t="str">
        <f t="shared" si="1"/>
        <v>-</v>
      </c>
      <c r="E15" s="124" t="str">
        <f t="shared" si="3"/>
        <v>-0,27993</v>
      </c>
      <c r="F15" s="135" t="s">
        <v>485</v>
      </c>
      <c r="G15" t="str">
        <f t="shared" si="2"/>
        <v>0014 0000 0014 01 03 014 0 0.020 1.000   0.000000   -0.27978   -0,27993</v>
      </c>
    </row>
    <row r="16" spans="1:7" x14ac:dyDescent="0.2">
      <c r="A16" t="s">
        <v>958</v>
      </c>
      <c r="B16" s="134">
        <v>1.4886094444310169</v>
      </c>
      <c r="C16" t="str">
        <f t="shared" si="0"/>
        <v xml:space="preserve">0015 0001 0002 01 07 001 0 0.010 1.000   0.000000   +1.47929   </v>
      </c>
      <c r="D16" t="str">
        <f t="shared" si="1"/>
        <v>1</v>
      </c>
      <c r="E16" s="124" t="str">
        <f t="shared" si="3"/>
        <v>+1,48860</v>
      </c>
      <c r="F16" s="135" t="s">
        <v>486</v>
      </c>
      <c r="G16" t="str">
        <f t="shared" si="2"/>
        <v>0015 0001 0002 01 07 001 0 0.010 1.000   0.000000   +1.47929   +1,48860</v>
      </c>
    </row>
    <row r="17" spans="1:7" x14ac:dyDescent="0.2">
      <c r="A17" t="s">
        <v>959</v>
      </c>
      <c r="B17" s="134">
        <v>0.71431843580895482</v>
      </c>
      <c r="C17" t="str">
        <f t="shared" si="0"/>
        <v xml:space="preserve">0016 0001 0005 01 07 001 0 0.010 1.000   0.000000   +0.71189   </v>
      </c>
      <c r="D17" t="str">
        <f t="shared" si="1"/>
        <v>0</v>
      </c>
      <c r="E17" s="124" t="str">
        <f t="shared" si="3"/>
        <v>+0,71431</v>
      </c>
      <c r="F17" s="135" t="s">
        <v>487</v>
      </c>
      <c r="G17" t="str">
        <f t="shared" si="2"/>
        <v>0016 0001 0005 01 07 001 0 0.010 1.000   0.000000   +0.71189   +0,71431</v>
      </c>
    </row>
    <row r="18" spans="1:7" x14ac:dyDescent="0.2">
      <c r="A18" t="s">
        <v>960</v>
      </c>
      <c r="B18" s="134">
        <v>-1.4842003018995458</v>
      </c>
      <c r="C18" t="str">
        <f t="shared" si="0"/>
        <v xml:space="preserve">0017 0002 0001 01 07 002 0 0.010 1.000   0.000000   -1.47689   </v>
      </c>
      <c r="D18" t="str">
        <f t="shared" si="1"/>
        <v>-</v>
      </c>
      <c r="E18" s="124" t="str">
        <f t="shared" si="3"/>
        <v>-1,48420</v>
      </c>
      <c r="F18" s="135" t="s">
        <v>488</v>
      </c>
      <c r="G18" t="str">
        <f t="shared" si="2"/>
        <v>0017 0002 0001 01 07 002 0 0.010 1.000   0.000000   -1.47689   -1,48420</v>
      </c>
    </row>
    <row r="19" spans="1:7" x14ac:dyDescent="0.2">
      <c r="A19" t="s">
        <v>961</v>
      </c>
      <c r="B19" s="134">
        <v>0.69270035635708826</v>
      </c>
      <c r="C19" t="str">
        <f t="shared" si="0"/>
        <v xml:space="preserve">0018 0002 0003 01 07 002 0 0.010 1.000   0.000000   +0.69588   </v>
      </c>
      <c r="D19" t="str">
        <f t="shared" si="1"/>
        <v>0</v>
      </c>
      <c r="E19" s="124" t="str">
        <f t="shared" si="3"/>
        <v>+0,69270</v>
      </c>
      <c r="F19" s="135" t="s">
        <v>489</v>
      </c>
      <c r="G19" t="str">
        <f t="shared" si="2"/>
        <v>0018 0002 0003 01 07 002 0 0.010 1.000   0.000000   +0.69588   +0,69270</v>
      </c>
    </row>
    <row r="20" spans="1:7" x14ac:dyDescent="0.2">
      <c r="A20" t="s">
        <v>962</v>
      </c>
      <c r="B20" s="134">
        <v>0.5340871265374576</v>
      </c>
      <c r="C20" t="str">
        <f t="shared" si="0"/>
        <v xml:space="preserve">0019 0002 0004 01 07 002 0 0.010 1.000   0.000000   +0.53613   </v>
      </c>
      <c r="D20" t="str">
        <f t="shared" si="1"/>
        <v>0</v>
      </c>
      <c r="E20" s="124" t="str">
        <f t="shared" si="3"/>
        <v>+0,53408</v>
      </c>
      <c r="F20" s="135" t="s">
        <v>490</v>
      </c>
      <c r="G20" t="str">
        <f t="shared" si="2"/>
        <v>0019 0002 0004 01 07 002 0 0.010 1.000   0.000000   +0.53613   +0,53408</v>
      </c>
    </row>
    <row r="21" spans="1:7" x14ac:dyDescent="0.2">
      <c r="A21" t="s">
        <v>963</v>
      </c>
      <c r="B21" s="134">
        <v>0.39464403152708682</v>
      </c>
      <c r="C21" t="str">
        <f t="shared" si="0"/>
        <v xml:space="preserve">0020 0002 0005 01 07 002 0 0.010 1.000   0.000000   +0.39426   </v>
      </c>
      <c r="D21" t="str">
        <f t="shared" si="1"/>
        <v>0</v>
      </c>
      <c r="E21" s="124" t="str">
        <f t="shared" si="3"/>
        <v>+0,39464</v>
      </c>
      <c r="F21" s="135" t="s">
        <v>491</v>
      </c>
      <c r="G21" t="str">
        <f t="shared" si="2"/>
        <v>0020 0002 0005 01 07 002 0 0.010 1.000   0.000000   +0.39426   +0,39464</v>
      </c>
    </row>
    <row r="22" spans="1:7" x14ac:dyDescent="0.2">
      <c r="A22" t="s">
        <v>964</v>
      </c>
      <c r="B22" s="134">
        <v>-0.68324515819498299</v>
      </c>
      <c r="C22" t="str">
        <f t="shared" si="0"/>
        <v xml:space="preserve">0021 0003 0002 01 07 003 0 0.010 1.000   0.000000   -0.68902   </v>
      </c>
      <c r="D22" t="str">
        <f t="shared" si="1"/>
        <v>-</v>
      </c>
      <c r="E22" s="124" t="str">
        <f t="shared" si="3"/>
        <v>-0,68324</v>
      </c>
      <c r="F22" s="135" t="s">
        <v>492</v>
      </c>
      <c r="G22" t="str">
        <f t="shared" si="2"/>
        <v>0021 0003 0002 01 07 003 0 0.010 1.000   0.000000   -0.68902   -0,68324</v>
      </c>
    </row>
    <row r="23" spans="1:7" x14ac:dyDescent="0.2">
      <c r="A23" t="s">
        <v>965</v>
      </c>
      <c r="B23" s="134">
        <v>-0.23344276383153298</v>
      </c>
      <c r="C23" t="str">
        <f t="shared" si="0"/>
        <v xml:space="preserve">0022 0003 0004 01 07 003 0 0.010 1.000   0.000000   -0.23573   </v>
      </c>
      <c r="D23" t="str">
        <f t="shared" si="1"/>
        <v>-</v>
      </c>
      <c r="E23" s="124" t="str">
        <f t="shared" si="3"/>
        <v>-0,23344</v>
      </c>
      <c r="F23" s="135" t="s">
        <v>493</v>
      </c>
      <c r="G23" t="str">
        <f t="shared" si="2"/>
        <v>0022 0003 0004 01 07 003 0 0.010 1.000   0.000000   -0.23573   -0,23344</v>
      </c>
    </row>
    <row r="24" spans="1:7" x14ac:dyDescent="0.2">
      <c r="A24" t="s">
        <v>0</v>
      </c>
      <c r="B24" s="134">
        <v>-0.5294754309167502</v>
      </c>
      <c r="C24" t="str">
        <f t="shared" si="0"/>
        <v xml:space="preserve">0023 0004 0002 01 07 004 0 0.010 1.000   0.000000   -0.53149   </v>
      </c>
      <c r="D24" t="str">
        <f t="shared" si="1"/>
        <v>-</v>
      </c>
      <c r="E24" s="124" t="str">
        <f t="shared" si="3"/>
        <v>-0,52947</v>
      </c>
      <c r="F24" s="135" t="s">
        <v>494</v>
      </c>
      <c r="G24" t="str">
        <f t="shared" si="2"/>
        <v>0023 0004 0002 01 07 004 0 0.010 1.000   0.000000   -0.53149   -0,52947</v>
      </c>
    </row>
    <row r="25" spans="1:7" x14ac:dyDescent="0.2">
      <c r="A25" t="s">
        <v>1</v>
      </c>
      <c r="B25" s="134">
        <v>0.23920917512784701</v>
      </c>
      <c r="C25" t="str">
        <f t="shared" si="0"/>
        <v xml:space="preserve">0024 0004 0003 01 07 004 0 0.010 1.000   0.000000   +0.23832   </v>
      </c>
      <c r="D25" t="str">
        <f t="shared" si="1"/>
        <v>0</v>
      </c>
      <c r="E25" s="124" t="str">
        <f t="shared" si="3"/>
        <v>+0,23920</v>
      </c>
      <c r="F25" s="135" t="s">
        <v>495</v>
      </c>
      <c r="G25" t="str">
        <f t="shared" si="2"/>
        <v>0024 0004 0003 01 07 004 0 0.010 1.000   0.000000   +0.23832   +0,23920</v>
      </c>
    </row>
    <row r="26" spans="1:7" x14ac:dyDescent="0.2">
      <c r="A26" t="s">
        <v>2</v>
      </c>
      <c r="B26" s="134">
        <v>-0.61466405576319283</v>
      </c>
      <c r="C26" t="str">
        <f t="shared" si="0"/>
        <v xml:space="preserve">0025 0004 0005 01 07 004 0 0.010 1.000   0.000000   -0.62021   </v>
      </c>
      <c r="D26" t="str">
        <f t="shared" si="1"/>
        <v>-</v>
      </c>
      <c r="E26" s="124" t="str">
        <f t="shared" si="3"/>
        <v>-0,61466</v>
      </c>
      <c r="F26" s="135" t="s">
        <v>496</v>
      </c>
      <c r="G26" t="str">
        <f t="shared" si="2"/>
        <v>0025 0004 0005 01 07 004 0 0.010 1.000   0.000000   -0.62021   -0,61466</v>
      </c>
    </row>
    <row r="27" spans="1:7" x14ac:dyDescent="0.2">
      <c r="A27" t="s">
        <v>3</v>
      </c>
      <c r="B27" s="134">
        <v>0.287305665297654</v>
      </c>
      <c r="C27" t="str">
        <f t="shared" si="0"/>
        <v xml:space="preserve">0026 0004 0007 01 07 004 0 0.010 1.000   0.000000   +0.28898   </v>
      </c>
      <c r="D27" t="str">
        <f t="shared" si="1"/>
        <v>0</v>
      </c>
      <c r="E27" s="124" t="str">
        <f t="shared" si="3"/>
        <v>+0,28730</v>
      </c>
      <c r="F27" s="135" t="s">
        <v>497</v>
      </c>
      <c r="G27" t="str">
        <f t="shared" si="2"/>
        <v>0026 0004 0007 01 07 004 0 0.010 1.000   0.000000   +0.28898   +0,28730</v>
      </c>
    </row>
    <row r="28" spans="1:7" x14ac:dyDescent="0.2">
      <c r="A28" t="s">
        <v>4</v>
      </c>
      <c r="B28" s="134">
        <v>0.15718626750506151</v>
      </c>
      <c r="C28" t="str">
        <f t="shared" si="0"/>
        <v xml:space="preserve">0027 0004 0009 01 07 004 0 0.010 1.000   0.000000   +0.15627   </v>
      </c>
      <c r="D28" t="str">
        <f t="shared" si="1"/>
        <v>0</v>
      </c>
      <c r="E28" s="124" t="str">
        <f t="shared" si="3"/>
        <v>+0,15718</v>
      </c>
      <c r="F28" s="135" t="s">
        <v>498</v>
      </c>
      <c r="G28" t="str">
        <f t="shared" si="2"/>
        <v>0027 0004 0009 01 07 004 0 0.010 1.000   0.000000   +0.15627   +0,15718</v>
      </c>
    </row>
    <row r="29" spans="1:7" x14ac:dyDescent="0.2">
      <c r="A29" t="s">
        <v>5</v>
      </c>
      <c r="B29" s="134">
        <v>-0.70772569966392451</v>
      </c>
      <c r="C29" t="str">
        <f t="shared" si="0"/>
        <v xml:space="preserve">0028 0005 0001 01 07 005 0 0.010 1.000   0.000000   -0.70806   </v>
      </c>
      <c r="D29" t="str">
        <f t="shared" si="1"/>
        <v>-</v>
      </c>
      <c r="E29" s="124" t="str">
        <f t="shared" si="3"/>
        <v>-0,70772</v>
      </c>
      <c r="F29" s="135" t="s">
        <v>499</v>
      </c>
      <c r="G29" t="str">
        <f t="shared" si="2"/>
        <v>0028 0005 0001 01 07 005 0 0.010 1.000   0.000000   -0.70806   -0,70772</v>
      </c>
    </row>
    <row r="30" spans="1:7" x14ac:dyDescent="0.2">
      <c r="A30" t="s">
        <v>6</v>
      </c>
      <c r="B30" s="134">
        <v>-0.39279031740716308</v>
      </c>
      <c r="C30" t="str">
        <f t="shared" si="0"/>
        <v xml:space="preserve">0029 0005 0002 01 07 005 0 0.010 1.000   0.000000   -0.39000   </v>
      </c>
      <c r="D30" t="str">
        <f t="shared" si="1"/>
        <v>-</v>
      </c>
      <c r="E30" s="124" t="str">
        <f t="shared" si="3"/>
        <v>-0,39279</v>
      </c>
      <c r="F30" s="135" t="s">
        <v>500</v>
      </c>
      <c r="G30" t="str">
        <f t="shared" si="2"/>
        <v>0029 0005 0002 01 07 005 0 0.010 1.000   0.000000   -0.39000   -0,39279</v>
      </c>
    </row>
    <row r="31" spans="1:7" x14ac:dyDescent="0.2">
      <c r="A31" t="s">
        <v>7</v>
      </c>
      <c r="B31" s="134">
        <v>0.61655751961768746</v>
      </c>
      <c r="C31" t="str">
        <f t="shared" si="0"/>
        <v xml:space="preserve">0030 0005 0004 01 07 005 0 0.010 1.000   0.000000   +0.62021   </v>
      </c>
      <c r="D31" t="str">
        <f t="shared" si="1"/>
        <v>0</v>
      </c>
      <c r="E31" s="124" t="str">
        <f t="shared" si="3"/>
        <v>+0,61655</v>
      </c>
      <c r="F31" s="135" t="s">
        <v>501</v>
      </c>
      <c r="G31" t="str">
        <f t="shared" si="2"/>
        <v>0030 0005 0004 01 07 005 0 0.010 1.000   0.000000   +0.62021   +0,61655</v>
      </c>
    </row>
    <row r="32" spans="1:7" x14ac:dyDescent="0.2">
      <c r="A32" t="s">
        <v>8</v>
      </c>
      <c r="B32" s="134">
        <v>0.40606910582227568</v>
      </c>
      <c r="C32" t="str">
        <f t="shared" si="0"/>
        <v xml:space="preserve">0031 0005 0006 01 07 005 0 0.010 1.000   0.000000   +0.40861   </v>
      </c>
      <c r="D32" t="str">
        <f t="shared" si="1"/>
        <v>0</v>
      </c>
      <c r="E32" s="124" t="str">
        <f t="shared" si="3"/>
        <v>+0,40606</v>
      </c>
      <c r="F32" s="135" t="s">
        <v>502</v>
      </c>
      <c r="G32" t="str">
        <f t="shared" si="2"/>
        <v>0031 0005 0006 01 07 005 0 0.010 1.000   0.000000   +0.40861   +0,40606</v>
      </c>
    </row>
    <row r="33" spans="1:7" x14ac:dyDescent="0.2">
      <c r="A33" t="s">
        <v>9</v>
      </c>
      <c r="B33" s="134">
        <v>-0.38030689437936888</v>
      </c>
      <c r="C33" t="str">
        <f t="shared" si="0"/>
        <v xml:space="preserve">0032 0006 0005 01 07 006 0 0.010 1.000   0.000000   -0.38083   </v>
      </c>
      <c r="D33" t="str">
        <f t="shared" si="1"/>
        <v>-</v>
      </c>
      <c r="E33" s="124" t="str">
        <f t="shared" si="3"/>
        <v>-0,38030</v>
      </c>
      <c r="F33" s="135" t="s">
        <v>503</v>
      </c>
      <c r="G33" t="str">
        <f t="shared" si="2"/>
        <v>0032 0006 0005 01 07 006 0 0.010 1.000   0.000000   -0.38083   -0,38030</v>
      </c>
    </row>
    <row r="34" spans="1:7" x14ac:dyDescent="0.2">
      <c r="A34" t="s">
        <v>10</v>
      </c>
      <c r="B34" s="134">
        <v>5.8789869254629687E-2</v>
      </c>
      <c r="C34" t="str">
        <f t="shared" si="0"/>
        <v xml:space="preserve">0033 0006 0011 01 07 006 0 0.010 1.000   0.000000   +0.05839   </v>
      </c>
      <c r="D34" t="str">
        <f t="shared" si="1"/>
        <v>0</v>
      </c>
      <c r="E34" s="124" t="str">
        <f t="shared" si="3"/>
        <v>+0,05878</v>
      </c>
      <c r="F34" s="135" t="s">
        <v>504</v>
      </c>
      <c r="G34" t="str">
        <f t="shared" si="2"/>
        <v>0033 0006 0011 01 07 006 0 0.010 1.000   0.000000   +0.05839   +0,05878</v>
      </c>
    </row>
    <row r="35" spans="1:7" x14ac:dyDescent="0.2">
      <c r="A35" t="s">
        <v>11</v>
      </c>
      <c r="B35" s="134">
        <v>6.4704539253245194E-2</v>
      </c>
      <c r="C35" t="str">
        <f t="shared" si="0"/>
        <v xml:space="preserve">0034 0006 0012 01 07 006 0 0.010 1.000   0.000000   +0.06525   </v>
      </c>
      <c r="D35" t="str">
        <f t="shared" si="1"/>
        <v>0</v>
      </c>
      <c r="E35" s="124" t="str">
        <f t="shared" si="3"/>
        <v>+0,06470</v>
      </c>
      <c r="F35" s="135" t="s">
        <v>505</v>
      </c>
      <c r="G35" t="str">
        <f t="shared" si="2"/>
        <v>0034 0006 0012 01 07 006 0 0.010 1.000   0.000000   +0.06525   +0,06470</v>
      </c>
    </row>
    <row r="36" spans="1:7" x14ac:dyDescent="0.2">
      <c r="A36" t="s">
        <v>12</v>
      </c>
      <c r="B36" s="134">
        <v>0.14591983563021288</v>
      </c>
      <c r="C36" t="str">
        <f t="shared" si="0"/>
        <v xml:space="preserve">0035 0006 0013 01 07 006 0 0.010 1.000   0.000000   +0.14533   </v>
      </c>
      <c r="D36" t="str">
        <f t="shared" si="1"/>
        <v>0</v>
      </c>
      <c r="E36" s="124" t="str">
        <f t="shared" si="3"/>
        <v>+0,14591</v>
      </c>
      <c r="F36" s="135" t="s">
        <v>506</v>
      </c>
      <c r="G36" t="str">
        <f t="shared" si="2"/>
        <v>0035 0006 0013 01 07 006 0 0.010 1.000   0.000000   +0.14533   +0,14591</v>
      </c>
    </row>
    <row r="37" spans="1:7" x14ac:dyDescent="0.2">
      <c r="A37" t="s">
        <v>13</v>
      </c>
      <c r="B37" s="134">
        <v>-0.28124284802178789</v>
      </c>
      <c r="C37" t="str">
        <f t="shared" si="0"/>
        <v xml:space="preserve">0036 0007 0004 01 07 007 0 0.010 1.000   0.000000   -0.28262   </v>
      </c>
      <c r="D37" t="str">
        <f t="shared" si="1"/>
        <v>-</v>
      </c>
      <c r="E37" s="124" t="str">
        <f t="shared" si="3"/>
        <v>-0,28124</v>
      </c>
      <c r="F37" s="135" t="s">
        <v>507</v>
      </c>
      <c r="G37" t="str">
        <f t="shared" si="2"/>
        <v>0036 0007 0004 01 07 007 0 0.010 1.000   0.000000   -0.28262   -0,28124</v>
      </c>
    </row>
    <row r="38" spans="1:7" x14ac:dyDescent="0.2">
      <c r="A38" t="s">
        <v>14</v>
      </c>
      <c r="B38" s="134">
        <v>3.6516107321320317E-2</v>
      </c>
      <c r="C38" t="str">
        <f t="shared" si="0"/>
        <v xml:space="preserve">0037 0007 0008 01 07 007 0 0.010 1.000   0.000000   +0.03673   </v>
      </c>
      <c r="D38" t="str">
        <f t="shared" si="1"/>
        <v>0</v>
      </c>
      <c r="E38" s="124" t="str">
        <f t="shared" si="3"/>
        <v>+0,03651</v>
      </c>
      <c r="F38" s="135" t="s">
        <v>508</v>
      </c>
      <c r="G38" t="str">
        <f t="shared" si="2"/>
        <v>0037 0007 0008 01 07 007 0 0.010 1.000   0.000000   +0.03673   +0,03651</v>
      </c>
    </row>
    <row r="39" spans="1:7" x14ac:dyDescent="0.2">
      <c r="A39" t="s">
        <v>15</v>
      </c>
      <c r="B39" s="134">
        <v>0.24538803626410643</v>
      </c>
      <c r="C39" t="str">
        <f t="shared" si="0"/>
        <v xml:space="preserve">0038 0007 0009 01 07 007 0 0.010 1.000   0.000000   +0.24407   </v>
      </c>
      <c r="D39" t="str">
        <f t="shared" si="1"/>
        <v>0</v>
      </c>
      <c r="E39" s="124" t="str">
        <f t="shared" si="3"/>
        <v>+0,24538</v>
      </c>
      <c r="F39" s="135" t="s">
        <v>509</v>
      </c>
      <c r="G39" t="str">
        <f t="shared" si="2"/>
        <v>0038 0007 0009 01 07 007 0 0.010 1.000   0.000000   +0.24407   +0,24538</v>
      </c>
    </row>
    <row r="40" spans="1:7" x14ac:dyDescent="0.2">
      <c r="A40" t="s">
        <v>16</v>
      </c>
      <c r="B40" s="134">
        <v>-3.6589446714854271E-2</v>
      </c>
      <c r="C40" t="str">
        <f t="shared" si="0"/>
        <v xml:space="preserve">0039 0008 0007 01 07 008 0 0.010 1.000   0.000000   -0.03673   </v>
      </c>
      <c r="D40" t="str">
        <f t="shared" si="1"/>
        <v>-</v>
      </c>
      <c r="E40" s="124" t="str">
        <f t="shared" si="3"/>
        <v>-0,03658</v>
      </c>
      <c r="F40" s="135" t="s">
        <v>510</v>
      </c>
      <c r="G40" t="str">
        <f t="shared" si="2"/>
        <v>0039 0008 0007 01 07 008 0 0.010 1.000   0.000000   -0.03673   -0,03658</v>
      </c>
    </row>
    <row r="41" spans="1:7" x14ac:dyDescent="0.2">
      <c r="A41" t="s">
        <v>17</v>
      </c>
      <c r="B41" s="134">
        <v>-0.15087537309115706</v>
      </c>
      <c r="C41" t="str">
        <f t="shared" si="0"/>
        <v xml:space="preserve">0040 0009 0004 01 07 009 0 0.010 1.000   0.000000   -0.15143   </v>
      </c>
      <c r="D41" t="str">
        <f t="shared" si="1"/>
        <v>-</v>
      </c>
      <c r="E41" s="124" t="str">
        <f t="shared" si="3"/>
        <v>-0,15087</v>
      </c>
      <c r="F41" s="135" t="s">
        <v>511</v>
      </c>
      <c r="G41" t="str">
        <f t="shared" si="2"/>
        <v>0040 0009 0004 01 07 009 0 0.010 1.000   0.000000   -0.15143   -0,15087</v>
      </c>
    </row>
    <row r="42" spans="1:7" x14ac:dyDescent="0.2">
      <c r="A42" t="s">
        <v>18</v>
      </c>
      <c r="B42" s="134">
        <v>-0.24368924568306802</v>
      </c>
      <c r="C42" t="str">
        <f t="shared" si="0"/>
        <v xml:space="preserve">0041 0009 0007 01 07 009 0 0.010 1.000   0.000000   -0.24407   </v>
      </c>
      <c r="D42" t="str">
        <f t="shared" si="1"/>
        <v>-</v>
      </c>
      <c r="E42" s="124" t="str">
        <f t="shared" si="3"/>
        <v>-0,24368</v>
      </c>
      <c r="F42" s="135" t="s">
        <v>512</v>
      </c>
      <c r="G42" t="str">
        <f t="shared" si="2"/>
        <v>0041 0009 0007 01 07 009 0 0.010 1.000   0.000000   -0.24407   -0,24368</v>
      </c>
    </row>
    <row r="43" spans="1:7" x14ac:dyDescent="0.2">
      <c r="A43" t="s">
        <v>19</v>
      </c>
      <c r="B43" s="134">
        <v>3.7862909671180729E-2</v>
      </c>
      <c r="C43" t="str">
        <f t="shared" si="0"/>
        <v xml:space="preserve">0042 0009 0010 01 07 009 0 0.010 1.000   0.000000   +0.03784   </v>
      </c>
      <c r="D43" t="str">
        <f t="shared" si="1"/>
        <v>0</v>
      </c>
      <c r="E43" s="124" t="str">
        <f t="shared" si="3"/>
        <v>+0,03786</v>
      </c>
      <c r="F43" s="135" t="s">
        <v>513</v>
      </c>
      <c r="G43" t="str">
        <f t="shared" si="2"/>
        <v>0042 0009 0010 01 07 009 0 0.010 1.000   0.000000   +0.03784   +0,03786</v>
      </c>
    </row>
    <row r="44" spans="1:7" x14ac:dyDescent="0.2">
      <c r="A44" t="s">
        <v>20</v>
      </c>
      <c r="B44" s="134">
        <v>7.6587978808210694E-2</v>
      </c>
      <c r="C44" t="str">
        <f t="shared" si="0"/>
        <v xml:space="preserve">0043 0009 0014 01 07 009 0 0.010 1.000   0.000000   +0.07692   </v>
      </c>
      <c r="D44" t="str">
        <f t="shared" si="1"/>
        <v>0</v>
      </c>
      <c r="E44" s="124" t="str">
        <f t="shared" si="3"/>
        <v>+0,07658</v>
      </c>
      <c r="F44" s="135" t="s">
        <v>514</v>
      </c>
      <c r="G44" t="str">
        <f t="shared" si="2"/>
        <v>0043 0009 0014 01 07 009 0 0.010 1.000   0.000000   +0.07692   +0,07658</v>
      </c>
    </row>
    <row r="45" spans="1:7" x14ac:dyDescent="0.2">
      <c r="A45" t="s">
        <v>21</v>
      </c>
      <c r="B45" s="134">
        <v>-3.7776344298958493E-2</v>
      </c>
      <c r="C45" t="str">
        <f t="shared" si="0"/>
        <v xml:space="preserve">0044 0010 0009 01 07 010 0 0.010 1.000   0.000000   -0.03784   </v>
      </c>
      <c r="D45" t="str">
        <f t="shared" si="1"/>
        <v>-</v>
      </c>
      <c r="E45" s="124" t="str">
        <f t="shared" si="3"/>
        <v>-0,03777</v>
      </c>
      <c r="F45" s="135" t="s">
        <v>515</v>
      </c>
      <c r="G45" t="str">
        <f t="shared" si="2"/>
        <v>0044 0010 0009 01 07 010 0 0.010 1.000   0.000000   -0.03784   -0,03777</v>
      </c>
    </row>
    <row r="46" spans="1:7" x14ac:dyDescent="0.2">
      <c r="A46" t="s">
        <v>22</v>
      </c>
      <c r="B46" s="134">
        <v>-3.0987548896487218E-2</v>
      </c>
      <c r="C46" t="str">
        <f t="shared" si="0"/>
        <v xml:space="preserve">0045 0010 0011 01 07 010 0 0.010 1.000   0.000000   -0.03112   </v>
      </c>
      <c r="D46" t="str">
        <f t="shared" si="1"/>
        <v>-</v>
      </c>
      <c r="E46" s="124" t="str">
        <f t="shared" si="3"/>
        <v>-0,03098</v>
      </c>
      <c r="F46" s="135" t="s">
        <v>516</v>
      </c>
      <c r="G46" t="str">
        <f t="shared" si="2"/>
        <v>0045 0010 0011 01 07 010 0 0.010 1.000   0.000000   -0.03112   -0,03098</v>
      </c>
    </row>
    <row r="47" spans="1:7" x14ac:dyDescent="0.2">
      <c r="A47" t="s">
        <v>23</v>
      </c>
      <c r="B47" s="134">
        <v>-5.8845331860224767E-2</v>
      </c>
      <c r="C47" t="str">
        <f t="shared" si="0"/>
        <v xml:space="preserve">0046 0011 0006 01 07 011 0 0.010 1.000   0.000000   -0.05839   </v>
      </c>
      <c r="D47" t="str">
        <f t="shared" si="1"/>
        <v>-</v>
      </c>
      <c r="E47" s="124" t="str">
        <f t="shared" si="3"/>
        <v>-0,05884</v>
      </c>
      <c r="F47" s="135" t="s">
        <v>517</v>
      </c>
      <c r="G47" t="str">
        <f t="shared" si="2"/>
        <v>0046 0011 0006 01 07 011 0 0.010 1.000   0.000000   -0.05839   -0,05884</v>
      </c>
    </row>
    <row r="48" spans="1:7" x14ac:dyDescent="0.2">
      <c r="A48" t="s">
        <v>24</v>
      </c>
      <c r="B48" s="134">
        <v>3.1094179480177668E-2</v>
      </c>
      <c r="C48" t="str">
        <f t="shared" si="0"/>
        <v xml:space="preserve">0047 0011 0010 01 07 011 0 0.010 1.000   0.000000   +0.03112   </v>
      </c>
      <c r="D48" t="str">
        <f t="shared" si="1"/>
        <v>0</v>
      </c>
      <c r="E48" s="124" t="str">
        <f t="shared" si="3"/>
        <v>+0,03109</v>
      </c>
      <c r="F48" s="135" t="s">
        <v>518</v>
      </c>
      <c r="G48" t="str">
        <f t="shared" si="2"/>
        <v>0047 0011 0010 01 07 011 0 0.010 1.000   0.000000   +0.03112   +0,03109</v>
      </c>
    </row>
    <row r="49" spans="1:7" x14ac:dyDescent="0.2">
      <c r="A49" t="s">
        <v>25</v>
      </c>
      <c r="B49" s="134">
        <v>-6.4956678120039676E-2</v>
      </c>
      <c r="C49" t="str">
        <f t="shared" si="0"/>
        <v xml:space="preserve">0048 0012 0006 01 07 012 0 0.010 1.000   0.000000   -0.06525   </v>
      </c>
      <c r="D49" t="str">
        <f t="shared" si="1"/>
        <v>-</v>
      </c>
      <c r="E49" s="124" t="str">
        <f t="shared" si="3"/>
        <v>-0,06495</v>
      </c>
      <c r="F49" s="135" t="s">
        <v>519</v>
      </c>
      <c r="G49" t="str">
        <f t="shared" si="2"/>
        <v>0048 0012 0006 01 07 012 0 0.010 1.000   0.000000   -0.06525   -0,06495</v>
      </c>
    </row>
    <row r="50" spans="1:7" x14ac:dyDescent="0.2">
      <c r="A50" t="s">
        <v>26</v>
      </c>
      <c r="B50" s="134">
        <v>1.3191702925282217E-2</v>
      </c>
      <c r="C50" t="str">
        <f t="shared" si="0"/>
        <v xml:space="preserve">0049 0012 0013 01 07 012 0 0.010 1.000   0.000000   +0.01323   </v>
      </c>
      <c r="D50" t="str">
        <f t="shared" si="1"/>
        <v>0</v>
      </c>
      <c r="E50" s="124" t="str">
        <f t="shared" si="3"/>
        <v>+0,01319</v>
      </c>
      <c r="F50" s="135" t="s">
        <v>520</v>
      </c>
      <c r="G50" t="str">
        <f t="shared" si="2"/>
        <v>0049 0012 0013 01 07 012 0 0.010 1.000   0.000000   +0.01323   +0,01319</v>
      </c>
    </row>
    <row r="51" spans="1:7" x14ac:dyDescent="0.2">
      <c r="A51" t="s">
        <v>27</v>
      </c>
      <c r="B51" s="134">
        <v>-0.14556489817142071</v>
      </c>
      <c r="C51" t="str">
        <f t="shared" si="0"/>
        <v xml:space="preserve">0050 0013 0006 01 07 013 0 0.010 1.000   0.000000   -0.14533   </v>
      </c>
      <c r="D51" t="str">
        <f t="shared" si="1"/>
        <v>-</v>
      </c>
      <c r="E51" s="124" t="str">
        <f t="shared" si="3"/>
        <v>-0,14556</v>
      </c>
      <c r="F51" s="135" t="s">
        <v>521</v>
      </c>
      <c r="G51" t="str">
        <f t="shared" si="2"/>
        <v>0050 0013 0006 01 07 013 0 0.010 1.000   0.000000   -0.14533   -0,14556</v>
      </c>
    </row>
    <row r="52" spans="1:7" x14ac:dyDescent="0.2">
      <c r="A52" t="s">
        <v>28</v>
      </c>
      <c r="B52" s="134">
        <v>-1.32657737917974E-2</v>
      </c>
      <c r="C52" t="str">
        <f t="shared" si="0"/>
        <v xml:space="preserve">0051 0013 0012 01 07 013 0 0.010 1.000   0.000000   -0.01323   </v>
      </c>
      <c r="D52" t="str">
        <f t="shared" si="1"/>
        <v>-</v>
      </c>
      <c r="E52" s="124" t="str">
        <f t="shared" si="3"/>
        <v>-0,01326</v>
      </c>
      <c r="F52" s="135" t="s">
        <v>522</v>
      </c>
      <c r="G52" t="str">
        <f t="shared" si="2"/>
        <v>0051 0013 0012 01 07 013 0 0.010 1.000   0.000000   -0.01323   -0,01326</v>
      </c>
    </row>
    <row r="53" spans="1:7" x14ac:dyDescent="0.2">
      <c r="A53" t="s">
        <v>29</v>
      </c>
      <c r="B53" s="134">
        <v>4.7128732782526897E-2</v>
      </c>
      <c r="C53" t="str">
        <f t="shared" si="0"/>
        <v xml:space="preserve">0052 0013 0014 01 07 013 0 0.010 1.000   0.000000   +0.04677   </v>
      </c>
      <c r="D53" t="str">
        <f t="shared" si="1"/>
        <v>0</v>
      </c>
      <c r="E53" s="124" t="str">
        <f t="shared" si="3"/>
        <v>+0,04712</v>
      </c>
      <c r="F53" s="135" t="s">
        <v>523</v>
      </c>
      <c r="G53" t="str">
        <f t="shared" si="2"/>
        <v>0052 0013 0014 01 07 013 0 0.010 1.000   0.000000   +0.04677   +0,04712</v>
      </c>
    </row>
    <row r="54" spans="1:7" x14ac:dyDescent="0.2">
      <c r="A54" t="s">
        <v>30</v>
      </c>
      <c r="B54" s="134">
        <v>-7.6979591892243543E-2</v>
      </c>
      <c r="C54" t="str">
        <f t="shared" si="0"/>
        <v xml:space="preserve">0053 0014 0009 01 07 014 0 0.010 1.000   0.000000   -0.07692   </v>
      </c>
      <c r="D54" t="str">
        <f t="shared" si="1"/>
        <v>-</v>
      </c>
      <c r="E54" s="124" t="str">
        <f t="shared" si="3"/>
        <v>-0,07697</v>
      </c>
      <c r="F54" s="135" t="s">
        <v>524</v>
      </c>
      <c r="G54" t="str">
        <f t="shared" si="2"/>
        <v>0053 0014 0009 01 07 014 0 0.010 1.000   0.000000   -0.07692   -0,07697</v>
      </c>
    </row>
    <row r="55" spans="1:7" x14ac:dyDescent="0.2">
      <c r="A55" t="s">
        <v>31</v>
      </c>
      <c r="B55" s="134">
        <v>-4.7075849599565935E-2</v>
      </c>
      <c r="C55" t="str">
        <f t="shared" si="0"/>
        <v xml:space="preserve">0054 0014 0013 01 07 014 0 0.010 1.000   0.000000   -0.04677   </v>
      </c>
      <c r="D55" t="str">
        <f t="shared" si="1"/>
        <v>-</v>
      </c>
      <c r="E55" s="124" t="str">
        <f t="shared" si="3"/>
        <v>-0,04707</v>
      </c>
      <c r="F55" s="135" t="s">
        <v>525</v>
      </c>
      <c r="G55" t="str">
        <f t="shared" si="2"/>
        <v>0054 0014 0013 01 07 014 0 0.010 1.000   0.000000   -0.04677   -0,04707</v>
      </c>
    </row>
    <row r="56" spans="1:7" x14ac:dyDescent="0.2">
      <c r="A56" t="s">
        <v>32</v>
      </c>
      <c r="B56" s="134">
        <v>2.1792872215056609</v>
      </c>
      <c r="C56" t="str">
        <f t="shared" si="0"/>
        <v xml:space="preserve">0055 0000 0001 01 09 001 0 0.010 1.000   0.000000   +2.19117   </v>
      </c>
      <c r="D56" t="str">
        <f t="shared" si="1"/>
        <v>2</v>
      </c>
      <c r="E56" s="124" t="str">
        <f t="shared" si="3"/>
        <v>+2,17928</v>
      </c>
      <c r="F56" s="135" t="s">
        <v>526</v>
      </c>
      <c r="G56" t="str">
        <f t="shared" si="2"/>
        <v>0055 0000 0001 01 09 001 0 0.010 1.000   0.000000   +2.19117   +2,17928</v>
      </c>
    </row>
    <row r="57" spans="1:7" x14ac:dyDescent="0.2">
      <c r="A57" t="s">
        <v>33</v>
      </c>
      <c r="B57" s="134">
        <v>0.14870694526761244</v>
      </c>
      <c r="C57" t="str">
        <f t="shared" si="0"/>
        <v xml:space="preserve">0056 0000 0002 01 09 002 0 0.010 1.000   0.000000   +0.14938   </v>
      </c>
      <c r="D57" t="str">
        <f t="shared" si="1"/>
        <v>0</v>
      </c>
      <c r="E57" s="124" t="str">
        <f t="shared" si="3"/>
        <v>+0,14870</v>
      </c>
      <c r="F57" s="135" t="s">
        <v>527</v>
      </c>
      <c r="G57" t="str">
        <f t="shared" si="2"/>
        <v>0056 0000 0002 01 09 002 0 0.010 1.000   0.000000   +0.14938   +0,14870</v>
      </c>
    </row>
    <row r="58" spans="1:7" x14ac:dyDescent="0.2">
      <c r="A58" t="s">
        <v>34</v>
      </c>
      <c r="B58" s="134">
        <v>-0.92895198165488813</v>
      </c>
      <c r="C58" t="str">
        <f t="shared" si="0"/>
        <v xml:space="preserve">0057 0000 0003 01 09 003 0 0.010 1.000   0.000000   -0.92475   </v>
      </c>
      <c r="D58" t="str">
        <f t="shared" si="1"/>
        <v>-</v>
      </c>
      <c r="E58" s="124" t="str">
        <f t="shared" si="3"/>
        <v>-0,92895</v>
      </c>
      <c r="F58" s="135" t="s">
        <v>528</v>
      </c>
      <c r="G58" t="str">
        <f t="shared" si="2"/>
        <v>0057 0000 0003 01 09 003 0 0.010 1.000   0.000000   -0.92475   -0,92895</v>
      </c>
    </row>
    <row r="59" spans="1:7" x14ac:dyDescent="0.2">
      <c r="A59" t="s">
        <v>35</v>
      </c>
      <c r="B59" s="134">
        <v>-0.46945511892440933</v>
      </c>
      <c r="C59" t="str">
        <f t="shared" si="0"/>
        <v xml:space="preserve">0058 0000 0004 01 09 004 0 0.010 1.000   0.000000   -0.46814   </v>
      </c>
      <c r="D59" t="str">
        <f t="shared" si="1"/>
        <v>-</v>
      </c>
      <c r="E59" s="124" t="str">
        <f t="shared" si="3"/>
        <v>-0,46945</v>
      </c>
      <c r="F59" s="135" t="s">
        <v>529</v>
      </c>
      <c r="G59" t="str">
        <f t="shared" si="2"/>
        <v>0058 0000 0004 01 09 004 0 0.010 1.000   0.000000   -0.46814   -0,46945</v>
      </c>
    </row>
    <row r="60" spans="1:7" x14ac:dyDescent="0.2">
      <c r="A60" t="s">
        <v>36</v>
      </c>
      <c r="B60" s="134">
        <v>-6.8922027579143022E-2</v>
      </c>
      <c r="C60" t="str">
        <f t="shared" si="0"/>
        <v xml:space="preserve">0059 0000 0005 01 09 005 0 0.010 1.000   0.000000   -0.06923   </v>
      </c>
      <c r="D60" t="str">
        <f t="shared" si="1"/>
        <v>-</v>
      </c>
      <c r="E60" s="124" t="str">
        <f t="shared" si="3"/>
        <v>-0,06892</v>
      </c>
      <c r="F60" s="135" t="s">
        <v>530</v>
      </c>
      <c r="G60" t="str">
        <f t="shared" si="2"/>
        <v>0059 0000 0005 01 09 005 0 0.010 1.000   0.000000   -0.06923   -0,06892</v>
      </c>
    </row>
    <row r="61" spans="1:7" x14ac:dyDescent="0.2">
      <c r="A61" t="s">
        <v>37</v>
      </c>
      <c r="B61" s="134">
        <v>-0.11270715693527049</v>
      </c>
      <c r="C61" t="str">
        <f t="shared" si="0"/>
        <v xml:space="preserve">0060 0000 0006 01 09 006 0 0.010 1.000   0.000000   -0.11186   </v>
      </c>
      <c r="D61" t="str">
        <f t="shared" si="1"/>
        <v>-</v>
      </c>
      <c r="E61" s="124" t="str">
        <f t="shared" si="3"/>
        <v>-0,11270</v>
      </c>
      <c r="F61" s="135" t="s">
        <v>531</v>
      </c>
      <c r="G61" t="str">
        <f t="shared" si="2"/>
        <v>0060 0000 0006 01 09 006 0 0.010 1.000   0.000000   -0.11186   -0,11270</v>
      </c>
    </row>
    <row r="62" spans="1:7" x14ac:dyDescent="0.2">
      <c r="A62" t="s">
        <v>38</v>
      </c>
      <c r="B62" s="134">
        <v>-1.8234098249816425E-3</v>
      </c>
      <c r="C62" t="str">
        <f t="shared" si="0"/>
        <v xml:space="preserve">0061 0000 0007 01 09 007 0 0.010 1.000   0.000000   -0.00182   </v>
      </c>
      <c r="D62" t="str">
        <f t="shared" si="1"/>
        <v>-</v>
      </c>
      <c r="E62" s="124" t="str">
        <f t="shared" si="3"/>
        <v>-0,00182</v>
      </c>
      <c r="F62" s="135" t="s">
        <v>532</v>
      </c>
      <c r="G62" t="str">
        <f t="shared" si="2"/>
        <v>0061 0000 0007 01 09 007 0 0.010 1.000   0.000000   -0.00182   -0,00182</v>
      </c>
    </row>
    <row r="63" spans="1:7" x14ac:dyDescent="0.2">
      <c r="A63" t="s">
        <v>39</v>
      </c>
      <c r="B63" s="134">
        <v>-3.6696078449811743E-2</v>
      </c>
      <c r="C63" t="str">
        <f t="shared" si="0"/>
        <v xml:space="preserve">0062 0000 0008 01 09 008 0 0.010 1.000   0.000000   -0.03673   </v>
      </c>
      <c r="D63" t="str">
        <f t="shared" si="1"/>
        <v>-</v>
      </c>
      <c r="E63" s="124" t="str">
        <f t="shared" si="3"/>
        <v>-0,03669</v>
      </c>
      <c r="F63" s="135" t="s">
        <v>533</v>
      </c>
      <c r="G63" t="str">
        <f t="shared" si="2"/>
        <v>0062 0000 0008 01 09 008 0 0.010 1.000   0.000000   -0.03673   -0,03669</v>
      </c>
    </row>
    <row r="64" spans="1:7" x14ac:dyDescent="0.2">
      <c r="A64" t="s">
        <v>40</v>
      </c>
      <c r="B64" s="134">
        <v>-0.22744165691311599</v>
      </c>
      <c r="C64" t="str">
        <f t="shared" si="0"/>
        <v xml:space="preserve">0063 0000 0009 01 09 009 0 0.010 1.000   0.000000   -0.22900   </v>
      </c>
      <c r="D64" t="str">
        <f t="shared" si="1"/>
        <v>-</v>
      </c>
      <c r="E64" s="124" t="str">
        <f t="shared" si="3"/>
        <v>-0,22744</v>
      </c>
      <c r="F64" s="135" t="s">
        <v>534</v>
      </c>
      <c r="G64" t="str">
        <f t="shared" si="2"/>
        <v>0063 0000 0009 01 09 009 0 0.010 1.000   0.000000   -0.22900   -0,22744</v>
      </c>
    </row>
    <row r="65" spans="1:7" x14ac:dyDescent="0.2">
      <c r="A65" t="s">
        <v>41</v>
      </c>
      <c r="B65" s="134">
        <v>-6.8818870532554741E-2</v>
      </c>
      <c r="C65" t="str">
        <f t="shared" si="0"/>
        <v xml:space="preserve">0064 0000 0010 01 09 010 0 0.010 1.000   0.000000   -0.06896   </v>
      </c>
      <c r="D65" t="str">
        <f t="shared" si="1"/>
        <v>-</v>
      </c>
      <c r="E65" s="124" t="str">
        <f t="shared" si="3"/>
        <v>-0,06881</v>
      </c>
      <c r="F65" s="135" t="s">
        <v>535</v>
      </c>
      <c r="G65" t="str">
        <f t="shared" si="2"/>
        <v>0064 0000 0010 01 09 010 0 0.010 1.000   0.000000   -0.06896   -0,06881</v>
      </c>
    </row>
    <row r="66" spans="1:7" x14ac:dyDescent="0.2">
      <c r="A66" t="s">
        <v>42</v>
      </c>
      <c r="B66" s="134">
        <v>-2.7325189306600547E-2</v>
      </c>
      <c r="C66" t="str">
        <f t="shared" si="0"/>
        <v xml:space="preserve">0065 0000 0011 01 09 011 0 0.010 1.000   0.000000   -0.02727   </v>
      </c>
      <c r="D66" t="str">
        <f t="shared" si="1"/>
        <v>-</v>
      </c>
      <c r="E66" s="124" t="str">
        <f t="shared" si="3"/>
        <v>-0,02732</v>
      </c>
      <c r="F66" s="135" t="s">
        <v>536</v>
      </c>
      <c r="G66" t="str">
        <f t="shared" si="2"/>
        <v>0065 0000 0011 01 09 011 0 0.010 1.000   0.000000   -0.02727   -0,02732</v>
      </c>
    </row>
    <row r="67" spans="1:7" x14ac:dyDescent="0.2">
      <c r="A67" t="s">
        <v>43</v>
      </c>
      <c r="B67" s="134">
        <v>-5.1659062778857137E-2</v>
      </c>
      <c r="C67" t="str">
        <f t="shared" ref="C67:C130" si="4">LEFT(A67,63)</f>
        <v xml:space="preserve">0066 0000 0012 01 09 012 0 0.010 1.000   0.000000   -0.05203   </v>
      </c>
      <c r="D67" t="str">
        <f t="shared" ref="D67:D130" si="5">LEFT(B67,1)</f>
        <v>-</v>
      </c>
      <c r="E67" s="124" t="str">
        <f t="shared" si="3"/>
        <v>-0,05165</v>
      </c>
      <c r="F67" s="135" t="s">
        <v>537</v>
      </c>
      <c r="G67" t="str">
        <f t="shared" ref="G67:G130" si="6">CONCATENATE(C67,F67)</f>
        <v>0066 0000 0012 01 09 012 0 0.010 1.000   0.000000   -0.05203   -0,05165</v>
      </c>
    </row>
    <row r="68" spans="1:7" x14ac:dyDescent="0.2">
      <c r="A68" t="s">
        <v>44</v>
      </c>
      <c r="B68" s="134">
        <v>-0.11127398797387733</v>
      </c>
      <c r="C68" t="str">
        <f t="shared" si="4"/>
        <v xml:space="preserve">0067 0000 0013 01 09 013 0 0.010 1.000   0.000000   -0.11178   </v>
      </c>
      <c r="D68" t="str">
        <f t="shared" si="5"/>
        <v>-</v>
      </c>
      <c r="E68" s="124" t="str">
        <f t="shared" ref="E68:E131" si="7">IF(D68&lt;&gt;"-",CONCATENATE($D$1,LEFT(B68,7)),LEFT(B68,8))</f>
        <v>-0,11127</v>
      </c>
      <c r="F68" s="135" t="s">
        <v>538</v>
      </c>
      <c r="G68" t="str">
        <f t="shared" si="6"/>
        <v>0067 0000 0013 01 09 013 0 0.010 1.000   0.000000   -0.11178   -0,11127</v>
      </c>
    </row>
    <row r="69" spans="1:7" x14ac:dyDescent="0.2">
      <c r="A69" t="s">
        <v>45</v>
      </c>
      <c r="B69" s="134">
        <v>-0.12291569905671254</v>
      </c>
      <c r="C69" t="str">
        <f t="shared" si="4"/>
        <v xml:space="preserve">0068 0000 0014 01 09 014 0 0.010 1.000   0.000000   -0.12370   </v>
      </c>
      <c r="D69" t="str">
        <f t="shared" si="5"/>
        <v>-</v>
      </c>
      <c r="E69" s="124" t="str">
        <f t="shared" si="7"/>
        <v>-0,12291</v>
      </c>
      <c r="F69" s="135" t="s">
        <v>539</v>
      </c>
      <c r="G69" t="str">
        <f t="shared" si="6"/>
        <v>0068 0000 0014 01 09 014 0 0.010 1.000   0.000000   -0.12370   -0,12291</v>
      </c>
    </row>
    <row r="70" spans="1:7" x14ac:dyDescent="0.2">
      <c r="A70" t="s">
        <v>46</v>
      </c>
      <c r="B70" s="134">
        <v>1.0496559239806802</v>
      </c>
      <c r="C70" t="str">
        <f t="shared" si="4"/>
        <v xml:space="preserve">0069 0000 0001 01 06 001 0 0.010 1.000   0.000000   +1.06000   </v>
      </c>
      <c r="D70" t="str">
        <f t="shared" si="5"/>
        <v>1</v>
      </c>
      <c r="E70" s="124" t="str">
        <f t="shared" si="7"/>
        <v>+1,04965</v>
      </c>
      <c r="F70" s="135" t="s">
        <v>540</v>
      </c>
      <c r="G70" t="str">
        <f t="shared" si="6"/>
        <v>0069 0000 0001 01 06 001 0 0.010 1.000   0.000000   +1.06000   +1,04965</v>
      </c>
    </row>
    <row r="71" spans="1:7" x14ac:dyDescent="0.2">
      <c r="A71" t="s">
        <v>47</v>
      </c>
      <c r="B71" s="134">
        <v>1.0477789346862654</v>
      </c>
      <c r="C71" t="str">
        <f t="shared" si="4"/>
        <v xml:space="preserve">0070 0000 0002 01 06 002 0 0.010 1.000   0.000000   +1.04500   </v>
      </c>
      <c r="D71" t="str">
        <f t="shared" si="5"/>
        <v>1</v>
      </c>
      <c r="E71" s="124" t="str">
        <f t="shared" si="7"/>
        <v>+1,04777</v>
      </c>
      <c r="F71" s="135" t="s">
        <v>541</v>
      </c>
      <c r="G71" t="str">
        <f t="shared" si="6"/>
        <v>0070 0000 0002 01 06 002 0 0.010 1.000   0.000000   +1.04500   +1,04777</v>
      </c>
    </row>
    <row r="72" spans="1:7" x14ac:dyDescent="0.2">
      <c r="A72" t="s">
        <v>48</v>
      </c>
      <c r="B72" s="134">
        <v>1.0033848144428705</v>
      </c>
      <c r="C72" t="str">
        <f t="shared" si="4"/>
        <v xml:space="preserve">0071 0000 0003 01 06 003 0 0.010 1.000   0.000000   +1.01000   </v>
      </c>
      <c r="D72" t="str">
        <f t="shared" si="5"/>
        <v>1</v>
      </c>
      <c r="E72" s="124" t="str">
        <f t="shared" si="7"/>
        <v>+1,00338</v>
      </c>
      <c r="F72" s="135" t="s">
        <v>542</v>
      </c>
      <c r="G72" t="str">
        <f t="shared" si="6"/>
        <v>0071 0000 0003 01 06 003 0 0.010 1.000   0.000000   +1.01000   +1,00338</v>
      </c>
    </row>
    <row r="73" spans="1:7" x14ac:dyDescent="0.2">
      <c r="A73" t="s">
        <v>49</v>
      </c>
      <c r="B73" s="134">
        <v>1.0086406535823824</v>
      </c>
      <c r="C73" t="str">
        <f t="shared" si="4"/>
        <v xml:space="preserve">0072 0000 0004 01 06 004 0 0.010 1.000   0.000000   +1.01800   </v>
      </c>
      <c r="D73" t="str">
        <f t="shared" si="5"/>
        <v>1</v>
      </c>
      <c r="E73" s="124" t="str">
        <f t="shared" si="7"/>
        <v>+1,00864</v>
      </c>
      <c r="F73" s="135" t="s">
        <v>543</v>
      </c>
      <c r="G73" t="str">
        <f t="shared" si="6"/>
        <v>0072 0000 0004 01 06 004 0 0.010 1.000   0.000000   +1.01800   +1,00864</v>
      </c>
    </row>
    <row r="74" spans="1:7" x14ac:dyDescent="0.2">
      <c r="A74" t="s">
        <v>50</v>
      </c>
      <c r="B74" s="134">
        <v>1.0181761052114737</v>
      </c>
      <c r="C74" t="str">
        <f t="shared" si="4"/>
        <v xml:space="preserve">0073 0000 0005 01 06 005 0 0.010 1.000   0.000000   +1.02000   </v>
      </c>
      <c r="D74" t="str">
        <f t="shared" si="5"/>
        <v>1</v>
      </c>
      <c r="E74" s="124" t="str">
        <f t="shared" si="7"/>
        <v>+1,01817</v>
      </c>
      <c r="F74" s="135" t="s">
        <v>544</v>
      </c>
      <c r="G74" t="str">
        <f t="shared" si="6"/>
        <v>0073 0000 0005 01 06 005 0 0.010 1.000   0.000000   +1.02000   +1,01817</v>
      </c>
    </row>
    <row r="75" spans="1:7" x14ac:dyDescent="0.2">
      <c r="A75" t="s">
        <v>51</v>
      </c>
      <c r="B75" s="134">
        <v>1.06106373647389</v>
      </c>
      <c r="C75" t="str">
        <f t="shared" si="4"/>
        <v xml:space="preserve">0074 0000 0006 01 06 006 0 0.010 1.000   0.000000   +1.07000   </v>
      </c>
      <c r="D75" t="str">
        <f t="shared" si="5"/>
        <v>1</v>
      </c>
      <c r="E75" s="124" t="str">
        <f t="shared" si="7"/>
        <v>+1,06106</v>
      </c>
      <c r="F75" s="135" t="s">
        <v>545</v>
      </c>
      <c r="G75" t="str">
        <f t="shared" si="6"/>
        <v>0074 0000 0006 01 06 006 0 0.010 1.000   0.000000   +1.07000   +1,06106</v>
      </c>
    </row>
    <row r="76" spans="1:7" x14ac:dyDescent="0.2">
      <c r="A76" t="s">
        <v>52</v>
      </c>
      <c r="B76" s="134">
        <v>1.0712931004951962</v>
      </c>
      <c r="C76" t="str">
        <f t="shared" si="4"/>
        <v xml:space="preserve">0075 0000 0007 01 06 007 0 0.010 1.000   0.000000   +1.06200   </v>
      </c>
      <c r="D76" t="str">
        <f t="shared" si="5"/>
        <v>1</v>
      </c>
      <c r="E76" s="124" t="str">
        <f t="shared" si="7"/>
        <v>+1,07129</v>
      </c>
      <c r="F76" s="135" t="s">
        <v>546</v>
      </c>
      <c r="G76" t="str">
        <f t="shared" si="6"/>
        <v>0075 0000 0007 01 06 007 0 0.010 1.000   0.000000   +1.06200   +1,07129</v>
      </c>
    </row>
    <row r="77" spans="1:7" x14ac:dyDescent="0.2">
      <c r="A77" t="s">
        <v>53</v>
      </c>
      <c r="B77" s="134">
        <v>1.0952936571852177</v>
      </c>
      <c r="C77" t="str">
        <f t="shared" si="4"/>
        <v xml:space="preserve">0076 0000 0008 01 06 008 0 0.010 1.000   0.000000   +1.09000   </v>
      </c>
      <c r="D77" t="str">
        <f t="shared" si="5"/>
        <v>1</v>
      </c>
      <c r="E77" s="124" t="str">
        <f t="shared" si="7"/>
        <v>+1,09529</v>
      </c>
      <c r="F77" s="135" t="s">
        <v>547</v>
      </c>
      <c r="G77" t="str">
        <f t="shared" si="6"/>
        <v>0076 0000 0008 01 06 008 0 0.010 1.000   0.000000   +1.09000   +1,09529</v>
      </c>
    </row>
    <row r="78" spans="1:7" x14ac:dyDescent="0.2">
      <c r="A78" t="s">
        <v>54</v>
      </c>
      <c r="B78" s="134">
        <v>1.0596015137330168</v>
      </c>
      <c r="C78" t="str">
        <f t="shared" si="4"/>
        <v xml:space="preserve">0077 0000 0009 01 06 009 0 0.010 1.000   0.000000   +1.05600   </v>
      </c>
      <c r="D78" t="str">
        <f t="shared" si="5"/>
        <v>1</v>
      </c>
      <c r="E78" s="124" t="str">
        <f t="shared" si="7"/>
        <v>+1,05960</v>
      </c>
      <c r="F78" s="135" t="s">
        <v>548</v>
      </c>
      <c r="G78" t="str">
        <f t="shared" si="6"/>
        <v>0077 0000 0009 01 06 009 0 0.010 1.000   0.000000   +1.05600   +1,05960</v>
      </c>
    </row>
    <row r="79" spans="1:7" x14ac:dyDescent="0.2">
      <c r="A79" t="s">
        <v>55</v>
      </c>
      <c r="B79" s="134">
        <v>1.0521996729219163</v>
      </c>
      <c r="C79" t="str">
        <f t="shared" si="4"/>
        <v xml:space="preserve">0078 0000 0010 01 06 010 0 0.010 1.000   0.000000   +1.05100   </v>
      </c>
      <c r="D79" t="str">
        <f t="shared" si="5"/>
        <v>1</v>
      </c>
      <c r="E79" s="124" t="str">
        <f t="shared" si="7"/>
        <v>+1,05219</v>
      </c>
      <c r="F79" s="135" t="s">
        <v>549</v>
      </c>
      <c r="G79" t="str">
        <f t="shared" si="6"/>
        <v>0078 0000 0010 01 06 010 0 0.010 1.000   0.000000   +1.05100   +1,05219</v>
      </c>
    </row>
    <row r="80" spans="1:7" x14ac:dyDescent="0.2">
      <c r="A80" t="s">
        <v>56</v>
      </c>
      <c r="B80" s="134">
        <v>1.0597912697774028</v>
      </c>
      <c r="C80" t="str">
        <f t="shared" si="4"/>
        <v xml:space="preserve">0079 0000 0011 01 06 011 0 0.010 1.000   0.000000   +1.05700   </v>
      </c>
      <c r="D80" t="str">
        <f t="shared" si="5"/>
        <v>1</v>
      </c>
      <c r="E80" s="124" t="str">
        <f t="shared" si="7"/>
        <v>+1,05979</v>
      </c>
      <c r="F80" s="135" t="s">
        <v>550</v>
      </c>
      <c r="G80" t="str">
        <f t="shared" si="6"/>
        <v>0079 0000 0011 01 06 011 0 0.010 1.000   0.000000   +1.05700   +1,05979</v>
      </c>
    </row>
    <row r="81" spans="1:7" x14ac:dyDescent="0.2">
      <c r="A81" t="s">
        <v>57</v>
      </c>
      <c r="B81" s="134">
        <v>1.0518428395271631</v>
      </c>
      <c r="C81" t="str">
        <f t="shared" si="4"/>
        <v xml:space="preserve">0080 0000 0012 01 06 012 0 0.010 1.000   0.000000   +1.05500   </v>
      </c>
      <c r="D81" t="str">
        <f t="shared" si="5"/>
        <v>1</v>
      </c>
      <c r="E81" s="124" t="str">
        <f t="shared" si="7"/>
        <v>+1,05184</v>
      </c>
      <c r="F81" s="135" t="s">
        <v>551</v>
      </c>
      <c r="G81" t="str">
        <f t="shared" si="6"/>
        <v>0080 0000 0012 01 06 012 0 0.010 1.000   0.000000   +1.05500   +1,05184</v>
      </c>
    </row>
    <row r="82" spans="1:7" x14ac:dyDescent="0.2">
      <c r="A82" t="s">
        <v>58</v>
      </c>
      <c r="B82" s="134">
        <v>1.060484080471245</v>
      </c>
      <c r="C82" t="str">
        <f t="shared" si="4"/>
        <v xml:space="preserve">0081 0000 0013 01 06 013 0 0.010 1.000   0.000000   +1.05000   </v>
      </c>
      <c r="D82" t="str">
        <f t="shared" si="5"/>
        <v>1</v>
      </c>
      <c r="E82" s="124" t="str">
        <f t="shared" si="7"/>
        <v>+1,06048</v>
      </c>
      <c r="F82" s="135" t="s">
        <v>552</v>
      </c>
      <c r="G82" t="str">
        <f t="shared" si="6"/>
        <v>0081 0000 0013 01 06 013 0 0.010 1.000   0.000000   +1.05000   +1,06048</v>
      </c>
    </row>
    <row r="83" spans="1:7" x14ac:dyDescent="0.2">
      <c r="A83" t="s">
        <v>59</v>
      </c>
      <c r="B83" s="134">
        <v>1.0396449996789683</v>
      </c>
      <c r="C83" t="str">
        <f t="shared" si="4"/>
        <v xml:space="preserve">0082 0000 0014 01 06 014 0 0.010 1.000   0.000000   +1.03600   </v>
      </c>
      <c r="D83" t="str">
        <f t="shared" si="5"/>
        <v>1</v>
      </c>
      <c r="E83" s="124" t="str">
        <f t="shared" si="7"/>
        <v>+1,03964</v>
      </c>
      <c r="F83" s="135" t="s">
        <v>553</v>
      </c>
      <c r="G83" t="str">
        <f t="shared" si="6"/>
        <v>0082 0000 0014 01 06 014 0 0.010 1.000   0.000000   +1.03600   +1,03964</v>
      </c>
    </row>
    <row r="84" spans="1:7" x14ac:dyDescent="0.2">
      <c r="A84" t="s">
        <v>60</v>
      </c>
      <c r="B84" s="134">
        <v>0.19270857740145239</v>
      </c>
      <c r="C84" t="str">
        <f t="shared" si="4"/>
        <v xml:space="preserve">0083 0001 0002 01 08 001 0 0.010 1.000   0.000000   +0.19232   </v>
      </c>
      <c r="D84" t="str">
        <f t="shared" si="5"/>
        <v>0</v>
      </c>
      <c r="E84" s="124" t="str">
        <f t="shared" si="7"/>
        <v>+0,19270</v>
      </c>
      <c r="F84" s="135" t="s">
        <v>554</v>
      </c>
      <c r="G84" t="str">
        <f t="shared" si="6"/>
        <v>0083 0001 0002 01 08 001 0 0.010 1.000   0.000000   +0.19232   +0,19270</v>
      </c>
    </row>
    <row r="85" spans="1:7" x14ac:dyDescent="0.2">
      <c r="A85" t="s">
        <v>61</v>
      </c>
      <c r="B85" s="134">
        <v>-3.4211433994215508E-2</v>
      </c>
      <c r="C85" t="str">
        <f t="shared" si="4"/>
        <v xml:space="preserve">0084 0001 0005 01 08 001 0 0.010 1.000   0.000000   -0.03428   </v>
      </c>
      <c r="D85" t="str">
        <f t="shared" si="5"/>
        <v>-</v>
      </c>
      <c r="E85" s="124" t="str">
        <f t="shared" si="7"/>
        <v>-0,03421</v>
      </c>
      <c r="F85" s="135" t="s">
        <v>555</v>
      </c>
      <c r="G85" t="str">
        <f t="shared" si="6"/>
        <v>0084 0001 0005 01 08 001 0 0.010 1.000   0.000000   -0.03428   -0,03421</v>
      </c>
    </row>
    <row r="86" spans="1:7" x14ac:dyDescent="0.2">
      <c r="A86" t="s">
        <v>62</v>
      </c>
      <c r="B86" s="134">
        <v>-0.13787705812156145</v>
      </c>
      <c r="C86" t="str">
        <f t="shared" si="4"/>
        <v xml:space="preserve">0085 0002 0001 01 08 002 0 0.010 1.000   0.000000   -0.13685   </v>
      </c>
      <c r="D86" t="str">
        <f t="shared" si="5"/>
        <v>-</v>
      </c>
      <c r="E86" s="124" t="str">
        <f t="shared" si="7"/>
        <v>-0,13787</v>
      </c>
      <c r="F86" s="135" t="s">
        <v>556</v>
      </c>
      <c r="G86" t="str">
        <f t="shared" si="6"/>
        <v>0085 0002 0001 01 08 002 0 0.010 1.000   0.000000   -0.13685   -0,13787</v>
      </c>
    </row>
    <row r="87" spans="1:7" x14ac:dyDescent="0.2">
      <c r="A87" t="s">
        <v>63</v>
      </c>
      <c r="B87" s="134">
        <v>-9.51549694454039E-2</v>
      </c>
      <c r="C87" t="str">
        <f t="shared" si="4"/>
        <v xml:space="preserve">0086 0002 0003 01 08 002 0 0.010 1.000   0.000000   -0.09477   </v>
      </c>
      <c r="D87" t="str">
        <f t="shared" si="5"/>
        <v>-</v>
      </c>
      <c r="E87" s="124" t="str">
        <f t="shared" si="7"/>
        <v>-0,09515</v>
      </c>
      <c r="F87" s="135" t="s">
        <v>557</v>
      </c>
      <c r="G87" t="str">
        <f t="shared" si="6"/>
        <v>0086 0002 0003 01 08 002 0 0.010 1.000   0.000000   -0.09477   -0,09515</v>
      </c>
    </row>
    <row r="88" spans="1:7" x14ac:dyDescent="0.2">
      <c r="A88" t="s">
        <v>64</v>
      </c>
      <c r="B88" s="134">
        <v>-2.987256897739755E-2</v>
      </c>
      <c r="C88" t="str">
        <f t="shared" si="4"/>
        <v xml:space="preserve">0087 0002 0004 01 08 002 0 0.010 1.000   0.000000   -0.03010   </v>
      </c>
      <c r="D88" t="str">
        <f t="shared" si="5"/>
        <v>-</v>
      </c>
      <c r="E88" s="124" t="str">
        <f t="shared" si="7"/>
        <v>-0,02987</v>
      </c>
      <c r="F88" s="135" t="s">
        <v>558</v>
      </c>
      <c r="G88" t="str">
        <f t="shared" si="6"/>
        <v>0087 0002 0004 01 08 002 0 0.010 1.000   0.000000   -0.03010   -0,02987</v>
      </c>
    </row>
    <row r="89" spans="1:7" x14ac:dyDescent="0.2">
      <c r="A89" t="s">
        <v>65</v>
      </c>
      <c r="B89" s="134">
        <v>-4.3327921019601645E-2</v>
      </c>
      <c r="C89" t="str">
        <f t="shared" si="4"/>
        <v xml:space="preserve">0088 0002 0005 01 08 002 0 0.010 1.000   0.000000   -0.04305   </v>
      </c>
      <c r="D89" t="str">
        <f t="shared" si="5"/>
        <v>-</v>
      </c>
      <c r="E89" s="124" t="str">
        <f t="shared" si="7"/>
        <v>-0,04332</v>
      </c>
      <c r="F89" s="135" t="s">
        <v>559</v>
      </c>
      <c r="G89" t="str">
        <f t="shared" si="6"/>
        <v>0088 0002 0005 01 08 002 0 0.010 1.000   0.000000   -0.04305   -0,04332</v>
      </c>
    </row>
    <row r="90" spans="1:7" x14ac:dyDescent="0.2">
      <c r="A90" t="s">
        <v>66</v>
      </c>
      <c r="B90" s="134">
        <v>0.13882112834580379</v>
      </c>
      <c r="C90" t="str">
        <f t="shared" si="4"/>
        <v xml:space="preserve">0089 0003 0002 01 08 003 0 0.010 1.000   0.000000   +0.13915   </v>
      </c>
      <c r="D90" t="str">
        <f t="shared" si="5"/>
        <v>0</v>
      </c>
      <c r="E90" s="124" t="str">
        <f t="shared" si="7"/>
        <v>+0,13882</v>
      </c>
      <c r="F90" s="135" t="s">
        <v>560</v>
      </c>
      <c r="G90" t="str">
        <f t="shared" si="6"/>
        <v>0089 0003 0002 01 08 003 0 0.010 1.000   0.000000   +0.13915   +0,13882</v>
      </c>
    </row>
    <row r="91" spans="1:7" x14ac:dyDescent="0.2">
      <c r="A91" t="s">
        <v>67</v>
      </c>
      <c r="B91" s="134">
        <v>9.3033311526825608E-3</v>
      </c>
      <c r="C91" t="str">
        <f t="shared" si="4"/>
        <v xml:space="preserve">0090 0003 0004 01 08 003 0 0.010 1.000   0.000000   +0.00922   </v>
      </c>
      <c r="D91" t="str">
        <f t="shared" si="5"/>
        <v>0</v>
      </c>
      <c r="E91" s="124" t="str">
        <f t="shared" si="7"/>
        <v>+0,00930</v>
      </c>
      <c r="F91" s="135" t="s">
        <v>561</v>
      </c>
      <c r="G91" t="str">
        <f t="shared" si="6"/>
        <v>0090 0003 0004 01 08 003 0 0.010 1.000   0.000000   +0.00922   +0,00930</v>
      </c>
    </row>
    <row r="92" spans="1:7" x14ac:dyDescent="0.2">
      <c r="A92" t="s">
        <v>68</v>
      </c>
      <c r="B92" s="134">
        <v>6.5151176498109808E-2</v>
      </c>
      <c r="C92" t="str">
        <f t="shared" si="4"/>
        <v xml:space="preserve">0091 0004 0002 01 08 004 0 0.010 1.000   0.000000   +0.06482   </v>
      </c>
      <c r="D92" t="str">
        <f t="shared" si="5"/>
        <v>0</v>
      </c>
      <c r="E92" s="124" t="str">
        <f t="shared" si="7"/>
        <v>+0,06515</v>
      </c>
      <c r="F92" s="135" t="s">
        <v>562</v>
      </c>
      <c r="G92" t="str">
        <f t="shared" si="6"/>
        <v>0091 0004 0002 01 08 004 0 0.010 1.000   0.000000   +0.06482   +0,06515</v>
      </c>
    </row>
    <row r="93" spans="1:7" x14ac:dyDescent="0.2">
      <c r="A93" t="s">
        <v>69</v>
      </c>
      <c r="B93" s="134">
        <v>3.5307391008481564E-3</v>
      </c>
      <c r="C93" t="str">
        <f t="shared" si="4"/>
        <v xml:space="preserve">0092 0004 0003 01 08 004 0 0.010 1.000   0.000000   +0.00350   </v>
      </c>
      <c r="D93" t="str">
        <f t="shared" si="5"/>
        <v>0</v>
      </c>
      <c r="E93" s="124" t="str">
        <f t="shared" si="7"/>
        <v>+0,00353</v>
      </c>
      <c r="F93" s="135" t="s">
        <v>563</v>
      </c>
      <c r="G93" t="str">
        <f t="shared" si="6"/>
        <v>0092 0004 0003 01 08 004 0 0.010 1.000   0.000000   +0.00350   +0,00353</v>
      </c>
    </row>
    <row r="94" spans="1:7" x14ac:dyDescent="0.2">
      <c r="A94" t="s">
        <v>70</v>
      </c>
      <c r="B94" s="134">
        <v>-4.2160673901676264E-2</v>
      </c>
      <c r="C94" t="str">
        <f t="shared" si="4"/>
        <v xml:space="preserve">0093 0004 0005 01 08 004 0 0.010 1.000   0.000000   -0.04200   </v>
      </c>
      <c r="D94" t="str">
        <f t="shared" si="5"/>
        <v>-</v>
      </c>
      <c r="E94" s="124" t="str">
        <f t="shared" si="7"/>
        <v>-0,04216</v>
      </c>
      <c r="F94" s="135" t="s">
        <v>564</v>
      </c>
      <c r="G94" t="str">
        <f t="shared" si="6"/>
        <v>0093 0004 0005 01 08 004 0 0.010 1.000   0.000000   -0.04200   -0,04216</v>
      </c>
    </row>
    <row r="95" spans="1:7" x14ac:dyDescent="0.2">
      <c r="A95" t="s">
        <v>71</v>
      </c>
      <c r="B95" s="134">
        <v>4.4788914238980869E-2</v>
      </c>
      <c r="C95" t="str">
        <f t="shared" si="4"/>
        <v xml:space="preserve">0094 0004 0007 01 08 004 0 0.010 1.000   0.000000   +0.04482   </v>
      </c>
      <c r="D95" t="str">
        <f t="shared" si="5"/>
        <v>0</v>
      </c>
      <c r="E95" s="124" t="str">
        <f t="shared" si="7"/>
        <v>+0,04478</v>
      </c>
      <c r="F95" s="135" t="s">
        <v>565</v>
      </c>
      <c r="G95" t="str">
        <f t="shared" si="6"/>
        <v>0094 0004 0007 01 08 004 0 0.010 1.000   0.000000   +0.04482   +0,04478</v>
      </c>
    </row>
    <row r="96" spans="1:7" x14ac:dyDescent="0.2">
      <c r="A96" t="s">
        <v>72</v>
      </c>
      <c r="B96" s="134">
        <v>-2.4708171654113879E-2</v>
      </c>
      <c r="C96" t="str">
        <f t="shared" si="4"/>
        <v xml:space="preserve">0095 0004 0009 01 08 004 0 0.010 1.000   0.000000   -0.02468   </v>
      </c>
      <c r="D96" t="str">
        <f t="shared" si="5"/>
        <v>-</v>
      </c>
      <c r="E96" s="124" t="str">
        <f t="shared" si="7"/>
        <v>-0,02470</v>
      </c>
      <c r="F96" s="135" t="s">
        <v>566</v>
      </c>
      <c r="G96" t="str">
        <f t="shared" si="6"/>
        <v>0095 0004 0009 01 08 004 0 0.010 1.000   0.000000   -0.02468   -0,02470</v>
      </c>
    </row>
    <row r="97" spans="1:7" x14ac:dyDescent="0.2">
      <c r="A97" t="s">
        <v>73</v>
      </c>
      <c r="B97" s="134">
        <v>8.4955460758606965E-2</v>
      </c>
      <c r="C97" t="str">
        <f t="shared" si="4"/>
        <v xml:space="preserve">0096 0005 0001 01 08 005 0 0.010 1.000   0.000000   +0.08516   </v>
      </c>
      <c r="D97" t="str">
        <f t="shared" si="5"/>
        <v>0</v>
      </c>
      <c r="E97" s="124" t="str">
        <f t="shared" si="7"/>
        <v>+0,08495</v>
      </c>
      <c r="F97" s="135" t="s">
        <v>567</v>
      </c>
      <c r="G97" t="str">
        <f t="shared" si="6"/>
        <v>0096 0005 0001 01 08 005 0 0.010 1.000   0.000000   +0.08516   +0,08495</v>
      </c>
    </row>
    <row r="98" spans="1:7" x14ac:dyDescent="0.2">
      <c r="A98" t="s">
        <v>74</v>
      </c>
      <c r="B98" s="134">
        <v>7.885636969747653E-2</v>
      </c>
      <c r="C98" t="str">
        <f t="shared" si="4"/>
        <v xml:space="preserve">0097 0005 0002 01 08 005 0 0.010 1.000   0.000000   +0.07850   </v>
      </c>
      <c r="D98" t="str">
        <f t="shared" si="5"/>
        <v>0</v>
      </c>
      <c r="E98" s="124" t="str">
        <f t="shared" si="7"/>
        <v>+0,07885</v>
      </c>
      <c r="F98" s="135" t="s">
        <v>568</v>
      </c>
      <c r="G98" t="str">
        <f t="shared" si="6"/>
        <v>0097 0005 0002 01 08 005 0 0.010 1.000   0.000000   +0.07850   +0,07885</v>
      </c>
    </row>
    <row r="99" spans="1:7" x14ac:dyDescent="0.2">
      <c r="A99" t="s">
        <v>75</v>
      </c>
      <c r="B99" s="134">
        <v>4.1800515838994988E-2</v>
      </c>
      <c r="C99" t="str">
        <f t="shared" si="4"/>
        <v xml:space="preserve">0098 0005 0004 01 08 005 0 0.010 1.000   0.000000   +0.04200   </v>
      </c>
      <c r="D99" t="str">
        <f t="shared" si="5"/>
        <v>0</v>
      </c>
      <c r="E99" s="124" t="str">
        <f t="shared" si="7"/>
        <v>+0,04180</v>
      </c>
      <c r="F99" s="135" t="s">
        <v>569</v>
      </c>
      <c r="G99" t="str">
        <f t="shared" si="6"/>
        <v>0098 0005 0004 01 08 005 0 0.010 1.000   0.000000   +0.04200   +0,04180</v>
      </c>
    </row>
    <row r="100" spans="1:7" x14ac:dyDescent="0.2">
      <c r="A100" t="s">
        <v>76</v>
      </c>
      <c r="B100" s="134">
        <v>-0.19057242526762255</v>
      </c>
      <c r="C100" t="str">
        <f t="shared" si="4"/>
        <v xml:space="preserve">0099 0005 0006 01 08 005 0 0.010 1.000   0.000000   -0.18907   </v>
      </c>
      <c r="D100" t="str">
        <f t="shared" si="5"/>
        <v>-</v>
      </c>
      <c r="E100" s="124" t="str">
        <f t="shared" si="7"/>
        <v>-0,19057</v>
      </c>
      <c r="F100" s="135" t="s">
        <v>570</v>
      </c>
      <c r="G100" t="str">
        <f t="shared" si="6"/>
        <v>0099 0005 0006 01 08 005 0 0.010 1.000   0.000000   -0.18907   -0,19057</v>
      </c>
    </row>
    <row r="101" spans="1:7" x14ac:dyDescent="0.2">
      <c r="A101" t="s">
        <v>77</v>
      </c>
      <c r="B101" s="134">
        <v>0.17528982285947201</v>
      </c>
      <c r="C101" t="str">
        <f t="shared" si="4"/>
        <v xml:space="preserve">0100 0006 0005 01 08 006 0 0.010 1.000   0.000000   +0.17622   </v>
      </c>
      <c r="D101" t="str">
        <f t="shared" si="5"/>
        <v>0</v>
      </c>
      <c r="E101" s="124" t="str">
        <f t="shared" si="7"/>
        <v>+0,17528</v>
      </c>
      <c r="F101" s="135" t="s">
        <v>571</v>
      </c>
      <c r="G101" t="str">
        <f t="shared" si="6"/>
        <v>0100 0006 0005 01 08 006 0 0.010 1.000   0.000000   +0.17622   +0,17528</v>
      </c>
    </row>
    <row r="102" spans="1:7" x14ac:dyDescent="0.2">
      <c r="A102" t="s">
        <v>78</v>
      </c>
      <c r="B102" s="134">
        <v>-4.8318381983172128E-2</v>
      </c>
      <c r="C102" t="str">
        <f t="shared" si="4"/>
        <v xml:space="preserve">0101 0006 0011 01 08 006 0 0.010 1.000   0.000000   -0.04872   </v>
      </c>
      <c r="D102" t="str">
        <f t="shared" si="5"/>
        <v>-</v>
      </c>
      <c r="E102" s="124" t="str">
        <f t="shared" si="7"/>
        <v>-0,04831</v>
      </c>
      <c r="F102" s="135" t="s">
        <v>572</v>
      </c>
      <c r="G102" t="str">
        <f t="shared" si="6"/>
        <v>0101 0006 0011 01 08 006 0 0.010 1.000   0.000000   -0.04872   -0,04831</v>
      </c>
    </row>
    <row r="103" spans="1:7" x14ac:dyDescent="0.2">
      <c r="A103" t="s">
        <v>79</v>
      </c>
      <c r="B103" s="134">
        <v>-4.1169316563208068E-2</v>
      </c>
      <c r="C103" t="str">
        <f t="shared" si="4"/>
        <v xml:space="preserve">0102 0006 0012 01 08 006 0 0.010 1.000   0.000000   -0.04114   </v>
      </c>
      <c r="D103" t="str">
        <f t="shared" si="5"/>
        <v>-</v>
      </c>
      <c r="E103" s="124" t="str">
        <f t="shared" si="7"/>
        <v>-0,04116</v>
      </c>
      <c r="F103" s="135" t="s">
        <v>573</v>
      </c>
      <c r="G103" t="str">
        <f t="shared" si="6"/>
        <v>0102 0006 0012 01 08 006 0 0.010 1.000   0.000000   -0.04114   -0,04116</v>
      </c>
    </row>
    <row r="104" spans="1:7" x14ac:dyDescent="0.2">
      <c r="A104" t="s">
        <v>80</v>
      </c>
      <c r="B104" s="134">
        <v>-0.10876304916640474</v>
      </c>
      <c r="C104" t="str">
        <f t="shared" si="4"/>
        <v xml:space="preserve">0103 0006 0013 01 08 006 0 0.010 1.000   0.000000   -0.10856   </v>
      </c>
      <c r="D104" t="str">
        <f t="shared" si="5"/>
        <v>-</v>
      </c>
      <c r="E104" s="124" t="str">
        <f t="shared" si="7"/>
        <v>-0,10876</v>
      </c>
      <c r="F104" s="135" t="s">
        <v>574</v>
      </c>
      <c r="G104" t="str">
        <f t="shared" si="6"/>
        <v>0103 0006 0013 01 08 006 0 0.010 1.000   0.000000   -0.10856   -0,10876</v>
      </c>
    </row>
    <row r="105" spans="1:7" x14ac:dyDescent="0.2">
      <c r="A105" t="s">
        <v>81</v>
      </c>
      <c r="B105" s="134">
        <v>-4.3856898552109717E-2</v>
      </c>
      <c r="C105" t="str">
        <f t="shared" si="4"/>
        <v xml:space="preserve">0104 0007 0004 01 08 007 0 0.010 1.000   0.000000   -0.04383   </v>
      </c>
      <c r="D105" t="str">
        <f t="shared" si="5"/>
        <v>-</v>
      </c>
      <c r="E105" s="124" t="str">
        <f t="shared" si="7"/>
        <v>-0,04385</v>
      </c>
      <c r="F105" s="135" t="s">
        <v>575</v>
      </c>
      <c r="G105" t="str">
        <f t="shared" si="6"/>
        <v>0104 0007 0004 01 08 007 0 0.010 1.000   0.000000   -0.04383   -0,04385</v>
      </c>
    </row>
    <row r="106" spans="1:7" x14ac:dyDescent="0.2">
      <c r="A106" t="s">
        <v>82</v>
      </c>
      <c r="B106" s="134">
        <v>0.15428803937461139</v>
      </c>
      <c r="C106" t="str">
        <f t="shared" si="4"/>
        <v xml:space="preserve">0105 0007 0008 01 08 007 0 0.010 1.000   0.000000   +0.15465   </v>
      </c>
      <c r="D106" t="str">
        <f t="shared" si="5"/>
        <v>0</v>
      </c>
      <c r="E106" s="124" t="str">
        <f t="shared" si="7"/>
        <v>+0,15428</v>
      </c>
      <c r="F106" s="135" t="s">
        <v>576</v>
      </c>
      <c r="G106" t="str">
        <f t="shared" si="6"/>
        <v>0105 0007 0008 01 08 007 0 0.010 1.000   0.000000   +0.15465   +0,15428</v>
      </c>
    </row>
    <row r="107" spans="1:7" x14ac:dyDescent="0.2">
      <c r="A107" t="s">
        <v>83</v>
      </c>
      <c r="B107" s="134">
        <v>-0.11848833788613572</v>
      </c>
      <c r="C107" t="str">
        <f t="shared" si="4"/>
        <v xml:space="preserve">0106 0007 0009 01 08 007 0 0.010 1.000   0.000000   -0.11777   </v>
      </c>
      <c r="D107" t="str">
        <f t="shared" si="5"/>
        <v>-</v>
      </c>
      <c r="E107" s="124" t="str">
        <f t="shared" si="7"/>
        <v>-0,11848</v>
      </c>
      <c r="F107" s="135" t="s">
        <v>577</v>
      </c>
      <c r="G107" t="str">
        <f t="shared" si="6"/>
        <v>0106 0007 0009 01 08 007 0 0.010 1.000   0.000000   -0.11777   -0,11848</v>
      </c>
    </row>
    <row r="108" spans="1:7" x14ac:dyDescent="0.2">
      <c r="A108" t="s">
        <v>84</v>
      </c>
      <c r="B108" s="134">
        <v>-0.15401931418050335</v>
      </c>
      <c r="C108" t="str">
        <f t="shared" si="4"/>
        <v xml:space="preserve">0107 0008 0007 01 08 008 0 0.010 1.000   0.000000   -0.15465   </v>
      </c>
      <c r="D108" t="str">
        <f t="shared" si="5"/>
        <v>-</v>
      </c>
      <c r="E108" s="124" t="str">
        <f t="shared" si="7"/>
        <v>-0,15401</v>
      </c>
      <c r="F108" s="135" t="s">
        <v>578</v>
      </c>
      <c r="G108" t="str">
        <f t="shared" si="6"/>
        <v>0107 0008 0007 01 08 008 0 0.010 1.000   0.000000   -0.15465   -0,15401</v>
      </c>
    </row>
    <row r="109" spans="1:7" x14ac:dyDescent="0.2">
      <c r="A109" t="s">
        <v>85</v>
      </c>
      <c r="B109" s="134">
        <v>2.4030088406504488E-2</v>
      </c>
      <c r="C109" t="str">
        <f t="shared" si="4"/>
        <v xml:space="preserve">0108 0009 0004 01 08 009 0 0.010 1.000   0.000000   +0.02392   </v>
      </c>
      <c r="D109" t="str">
        <f t="shared" si="5"/>
        <v>0</v>
      </c>
      <c r="E109" s="124" t="str">
        <f t="shared" si="7"/>
        <v>+0,02403</v>
      </c>
      <c r="F109" s="135" t="s">
        <v>579</v>
      </c>
      <c r="G109" t="str">
        <f t="shared" si="6"/>
        <v>0108 0009 0004 01 08 009 0 0.010 1.000   0.000000   +0.02392   +0,02403</v>
      </c>
    </row>
    <row r="110" spans="1:7" x14ac:dyDescent="0.2">
      <c r="A110" t="s">
        <v>86</v>
      </c>
      <c r="B110" s="134">
        <v>0.11712042221852124</v>
      </c>
      <c r="C110" t="str">
        <f t="shared" si="4"/>
        <v xml:space="preserve">0109 0009 0007 01 08 009 0 0.010 1.000   0.000000   +0.11777   </v>
      </c>
      <c r="D110" t="str">
        <f t="shared" si="5"/>
        <v>0</v>
      </c>
      <c r="E110" s="124" t="str">
        <f t="shared" si="7"/>
        <v>+0,11712</v>
      </c>
      <c r="F110" s="135" t="s">
        <v>580</v>
      </c>
      <c r="G110" t="str">
        <f t="shared" si="6"/>
        <v>0109 0009 0007 01 08 009 0 0.010 1.000   0.000000   +0.11777   +0,11712</v>
      </c>
    </row>
    <row r="111" spans="1:7" x14ac:dyDescent="0.2">
      <c r="A111" t="s">
        <v>87</v>
      </c>
      <c r="B111" s="134">
        <v>-5.1909711877142176E-2</v>
      </c>
      <c r="C111" t="str">
        <f t="shared" si="4"/>
        <v xml:space="preserve">0110 0009 0010 01 08 009 0 0.010 1.000   0.000000   -0.05193   </v>
      </c>
      <c r="D111" t="str">
        <f t="shared" si="5"/>
        <v>-</v>
      </c>
      <c r="E111" s="124" t="str">
        <f t="shared" si="7"/>
        <v>-0,05190</v>
      </c>
      <c r="F111" s="135" t="s">
        <v>581</v>
      </c>
      <c r="G111" t="str">
        <f t="shared" si="6"/>
        <v>0110 0009 0010 01 08 009 0 0.010 1.000   0.000000   -0.05193   -0,05190</v>
      </c>
    </row>
    <row r="112" spans="1:7" x14ac:dyDescent="0.2">
      <c r="A112" t="s">
        <v>88</v>
      </c>
      <c r="B112" s="134">
        <v>-5.5218962229172878E-2</v>
      </c>
      <c r="C112" t="str">
        <f t="shared" si="4"/>
        <v xml:space="preserve">0111 0009 0014 01 08 009 0 0.010 1.000   0.000000   -0.05477   </v>
      </c>
      <c r="D112" t="str">
        <f t="shared" si="5"/>
        <v>-</v>
      </c>
      <c r="E112" s="124" t="str">
        <f t="shared" si="7"/>
        <v>-0,05521</v>
      </c>
      <c r="F112" s="135" t="s">
        <v>582</v>
      </c>
      <c r="G112" t="str">
        <f t="shared" si="6"/>
        <v>0111 0009 0014 01 08 009 0 0.010 1.000   0.000000   -0.05477   -0,05521</v>
      </c>
    </row>
    <row r="113" spans="1:7" x14ac:dyDescent="0.2">
      <c r="A113" t="s">
        <v>89</v>
      </c>
      <c r="B113" s="134">
        <v>5.1894195925730073E-2</v>
      </c>
      <c r="C113" t="str">
        <f t="shared" si="4"/>
        <v xml:space="preserve">0112 0010 0009 01 08 010 0 0.010 1.000   0.000000   +0.05193   </v>
      </c>
      <c r="D113" t="str">
        <f t="shared" si="5"/>
        <v>0</v>
      </c>
      <c r="E113" s="124" t="str">
        <f t="shared" si="7"/>
        <v>+0,05189</v>
      </c>
      <c r="F113" s="135" t="s">
        <v>583</v>
      </c>
      <c r="G113" t="str">
        <f t="shared" si="6"/>
        <v>0112 0010 0009 01 08 010 0 0.010 1.000   0.000000   +0.05193   +0,05189</v>
      </c>
    </row>
    <row r="114" spans="1:7" x14ac:dyDescent="0.2">
      <c r="A114" t="s">
        <v>90</v>
      </c>
      <c r="B114" s="134">
        <v>2.4468423443140829E-2</v>
      </c>
      <c r="C114" t="str">
        <f t="shared" si="4"/>
        <v xml:space="preserve">0113 0010 0011 01 08 010 0 0.010 1.000   0.000000   +0.02455   </v>
      </c>
      <c r="D114" t="str">
        <f t="shared" si="5"/>
        <v>0</v>
      </c>
      <c r="E114" s="124" t="str">
        <f t="shared" si="7"/>
        <v>+0,02446</v>
      </c>
      <c r="F114" s="135" t="s">
        <v>584</v>
      </c>
      <c r="G114" t="str">
        <f t="shared" si="6"/>
        <v>0113 0010 0011 01 08 010 0 0.010 1.000   0.000000   +0.02455   +0,02446</v>
      </c>
    </row>
    <row r="115" spans="1:7" x14ac:dyDescent="0.2">
      <c r="A115" t="s">
        <v>91</v>
      </c>
      <c r="B115" s="134">
        <v>4.8797304659702417E-2</v>
      </c>
      <c r="C115" t="str">
        <f t="shared" si="4"/>
        <v xml:space="preserve">0114 0011 0006 01 08 011 0 0.010 1.000   0.000000   +0.04872   </v>
      </c>
      <c r="D115" t="str">
        <f t="shared" si="5"/>
        <v>0</v>
      </c>
      <c r="E115" s="124" t="str">
        <f t="shared" si="7"/>
        <v>+0,04879</v>
      </c>
      <c r="F115" s="135" t="s">
        <v>585</v>
      </c>
      <c r="G115" t="str">
        <f t="shared" si="6"/>
        <v>0114 0011 0006 01 08 011 0 0.010 1.000   0.000000   +0.04872   +0,04879</v>
      </c>
    </row>
    <row r="116" spans="1:7" x14ac:dyDescent="0.2">
      <c r="A116" t="s">
        <v>92</v>
      </c>
      <c r="B116" s="134">
        <v>-2.474934276805606E-2</v>
      </c>
      <c r="C116" t="str">
        <f t="shared" si="4"/>
        <v xml:space="preserve">0115 0011 0010 01 08 011 0 0.010 1.000   0.000000   -0.02455   </v>
      </c>
      <c r="D116" t="str">
        <f t="shared" si="5"/>
        <v>-</v>
      </c>
      <c r="E116" s="124" t="str">
        <f t="shared" si="7"/>
        <v>-0,02474</v>
      </c>
      <c r="F116" s="135" t="s">
        <v>586</v>
      </c>
      <c r="G116" t="str">
        <f t="shared" si="6"/>
        <v>0115 0011 0010 01 08 011 0 0.010 1.000   0.000000   -0.02455   -0,02474</v>
      </c>
    </row>
    <row r="117" spans="1:7" x14ac:dyDescent="0.2">
      <c r="A117" t="s">
        <v>93</v>
      </c>
      <c r="B117" s="134">
        <v>4.1257802699184422E-2</v>
      </c>
      <c r="C117" t="str">
        <f t="shared" si="4"/>
        <v xml:space="preserve">0116 0012 0006 01 08 012 0 0.010 1.000   0.000000   +0.04114   </v>
      </c>
      <c r="D117" t="str">
        <f t="shared" si="5"/>
        <v>0</v>
      </c>
      <c r="E117" s="124" t="str">
        <f t="shared" si="7"/>
        <v>+0,04125</v>
      </c>
      <c r="F117" s="135" t="s">
        <v>587</v>
      </c>
      <c r="G117" t="str">
        <f t="shared" si="6"/>
        <v>0116 0012 0006 01 08 012 0 0.010 1.000   0.000000   +0.04114   +0,04125</v>
      </c>
    </row>
    <row r="118" spans="1:7" x14ac:dyDescent="0.2">
      <c r="A118" t="s">
        <v>94</v>
      </c>
      <c r="B118" s="134">
        <v>-1.1422642450870595E-2</v>
      </c>
      <c r="C118" t="str">
        <f t="shared" si="4"/>
        <v xml:space="preserve">0117 0012 0013 01 08 012 0 0.010 1.000   0.000000   -0.01145   </v>
      </c>
      <c r="D118" t="str">
        <f t="shared" si="5"/>
        <v>-</v>
      </c>
      <c r="E118" s="124" t="str">
        <f t="shared" si="7"/>
        <v>-0,01142</v>
      </c>
      <c r="F118" s="135" t="s">
        <v>588</v>
      </c>
      <c r="G118" t="str">
        <f t="shared" si="6"/>
        <v>0117 0012 0013 01 08 012 0 0.010 1.000   0.000000   -0.01145   -0,01142</v>
      </c>
    </row>
    <row r="119" spans="1:7" x14ac:dyDescent="0.2">
      <c r="A119" t="s">
        <v>95</v>
      </c>
      <c r="B119" s="134">
        <v>0.10769452708686669</v>
      </c>
      <c r="C119" t="str">
        <f t="shared" si="4"/>
        <v xml:space="preserve">0118 0013 0006 01 08 013 0 0.010 1.000   0.000000   +0.10856   </v>
      </c>
      <c r="D119" t="str">
        <f t="shared" si="5"/>
        <v>0</v>
      </c>
      <c r="E119" s="124" t="str">
        <f t="shared" si="7"/>
        <v>+0,10769</v>
      </c>
      <c r="F119" s="135" t="s">
        <v>589</v>
      </c>
      <c r="G119" t="str">
        <f t="shared" si="6"/>
        <v>0118 0013 0006 01 08 013 0 0.010 1.000   0.000000   +0.10856   +0,10769</v>
      </c>
    </row>
    <row r="120" spans="1:7" x14ac:dyDescent="0.2">
      <c r="A120" t="s">
        <v>96</v>
      </c>
      <c r="B120" s="134">
        <v>1.1473195531830285E-2</v>
      </c>
      <c r="C120" t="str">
        <f t="shared" si="4"/>
        <v xml:space="preserve">0119 0013 0012 01 08 013 0 0.010 1.000   0.000000   +0.01145   </v>
      </c>
      <c r="D120" t="str">
        <f t="shared" si="5"/>
        <v>0</v>
      </c>
      <c r="E120" s="124" t="str">
        <f t="shared" si="7"/>
        <v>+0,01147</v>
      </c>
      <c r="F120" s="135" t="s">
        <v>590</v>
      </c>
      <c r="G120" t="str">
        <f t="shared" si="6"/>
        <v>0119 0013 0012 01 08 013 0 0.010 1.000   0.000000   +0.01145   +0,01147</v>
      </c>
    </row>
    <row r="121" spans="1:7" x14ac:dyDescent="0.2">
      <c r="A121" t="s">
        <v>97</v>
      </c>
      <c r="B121" s="134">
        <v>-2.8180530616822994E-2</v>
      </c>
      <c r="C121" t="str">
        <f t="shared" si="4"/>
        <v xml:space="preserve">0120 0013 0014 01 08 013 0 0.010 1.000   0.000000   -0.02801   </v>
      </c>
      <c r="D121" t="str">
        <f t="shared" si="5"/>
        <v>-</v>
      </c>
      <c r="E121" s="124" t="str">
        <f t="shared" si="7"/>
        <v>-0,02818</v>
      </c>
      <c r="F121" s="135" t="s">
        <v>591</v>
      </c>
      <c r="G121" t="str">
        <f t="shared" si="6"/>
        <v>0120 0013 0014 01 08 013 0 0.010 1.000   0.000000   -0.02801   -0,02818</v>
      </c>
    </row>
    <row r="122" spans="1:7" x14ac:dyDescent="0.2">
      <c r="A122" t="s">
        <v>98</v>
      </c>
      <c r="B122" s="134">
        <v>5.5287652313665614E-2</v>
      </c>
      <c r="C122" t="str">
        <f t="shared" si="4"/>
        <v xml:space="preserve">0121 0014 0009 01 08 014 0 0.010 1.000   0.000000   +0.05477   </v>
      </c>
      <c r="D122" t="str">
        <f t="shared" si="5"/>
        <v>0</v>
      </c>
      <c r="E122" s="124" t="str">
        <f t="shared" si="7"/>
        <v>+0,05528</v>
      </c>
      <c r="F122" s="135" t="s">
        <v>592</v>
      </c>
      <c r="G122" t="str">
        <f t="shared" si="6"/>
        <v>0121 0014 0009 01 08 014 0 0.010 1.000   0.000000   +0.05477   +0,05528</v>
      </c>
    </row>
    <row r="123" spans="1:7" x14ac:dyDescent="0.2">
      <c r="A123" t="s">
        <v>99</v>
      </c>
      <c r="B123" s="134">
        <v>2.8041043704713005E-2</v>
      </c>
      <c r="C123" t="str">
        <f t="shared" si="4"/>
        <v xml:space="preserve">0122 0014 0013 01 08 014 0 0.010 1.000   0.000000   +0.02801   </v>
      </c>
      <c r="D123" t="str">
        <f t="shared" si="5"/>
        <v>0</v>
      </c>
      <c r="E123" s="124" t="str">
        <f t="shared" si="7"/>
        <v>+0,02804</v>
      </c>
      <c r="F123" s="135" t="s">
        <v>593</v>
      </c>
      <c r="G123" t="str">
        <f t="shared" si="6"/>
        <v>0122 0014 0013 01 08 014 0 0.010 1.000   0.000000   +0.02801   +0,02804</v>
      </c>
    </row>
    <row r="124" spans="1:7" x14ac:dyDescent="0.2">
      <c r="A124" t="s">
        <v>100</v>
      </c>
      <c r="B124">
        <v>0.15687216885884314</v>
      </c>
      <c r="C124" t="str">
        <f t="shared" si="4"/>
        <v xml:space="preserve">0123 0000 0001 01 10 001 0 0.010 1.000   0.000000   +0.15804   </v>
      </c>
      <c r="D124" t="str">
        <f t="shared" si="5"/>
        <v>0</v>
      </c>
      <c r="E124" s="124" t="str">
        <f t="shared" si="7"/>
        <v>+0,15687</v>
      </c>
      <c r="F124" s="135" t="s">
        <v>594</v>
      </c>
      <c r="G124" t="str">
        <f t="shared" si="6"/>
        <v>0123 0000 0001 01 10 001 0 0.010 1.000   0.000000   +0.15804   +0,15687</v>
      </c>
    </row>
    <row r="125" spans="1:7" x14ac:dyDescent="0.2">
      <c r="A125" t="s">
        <v>101</v>
      </c>
      <c r="B125">
        <v>-0.30532545129414496</v>
      </c>
      <c r="C125" t="str">
        <f t="shared" si="4"/>
        <v xml:space="preserve">0124 0000 0002 01 10 002 0 0.010 1.000   0.000000   -0.30477   </v>
      </c>
      <c r="D125" t="str">
        <f t="shared" si="5"/>
        <v>-</v>
      </c>
      <c r="E125" s="124" t="str">
        <f t="shared" si="7"/>
        <v>-0,30532</v>
      </c>
      <c r="F125" s="135" t="s">
        <v>595</v>
      </c>
      <c r="G125" t="str">
        <f t="shared" si="6"/>
        <v>0124 0000 0002 01 10 002 0 0.010 1.000   0.000000   -0.30477   -0,30532</v>
      </c>
    </row>
    <row r="126" spans="1:7" x14ac:dyDescent="0.2">
      <c r="A126" t="s">
        <v>102</v>
      </c>
      <c r="B126">
        <v>0.14723912114447943</v>
      </c>
      <c r="C126" t="str">
        <f t="shared" si="4"/>
        <v xml:space="preserve">0125 0000 0003 01 10 003 0 0.010 1.000   0.000000   +0.14836   </v>
      </c>
      <c r="D126" t="str">
        <f t="shared" si="5"/>
        <v>0</v>
      </c>
      <c r="E126" s="124" t="str">
        <f t="shared" si="7"/>
        <v>+0,14723</v>
      </c>
      <c r="F126" s="135" t="s">
        <v>596</v>
      </c>
      <c r="G126" t="str">
        <f t="shared" si="6"/>
        <v>0125 0000 0003 01 10 003 0 0.010 1.000   0.000000   +0.14836   +0,14723</v>
      </c>
    </row>
    <row r="127" spans="1:7" x14ac:dyDescent="0.2">
      <c r="A127" t="s">
        <v>103</v>
      </c>
      <c r="B127">
        <v>4.6176985286714795E-2</v>
      </c>
      <c r="C127" t="str">
        <f t="shared" si="4"/>
        <v xml:space="preserve">0126 0000 0004 01 10 004 0 0.010 1.000   0.000000   +0.04646   </v>
      </c>
      <c r="D127" t="str">
        <f t="shared" si="5"/>
        <v>0</v>
      </c>
      <c r="E127" s="124" t="str">
        <f t="shared" si="7"/>
        <v>+0,04617</v>
      </c>
      <c r="F127" s="135" t="s">
        <v>597</v>
      </c>
      <c r="G127" t="str">
        <f t="shared" si="6"/>
        <v>0126 0000 0004 01 10 004 0 0.010 1.000   0.000000   +0.04646   +0,04617</v>
      </c>
    </row>
    <row r="128" spans="1:7" x14ac:dyDescent="0.2">
      <c r="A128" t="s">
        <v>104</v>
      </c>
      <c r="B128">
        <v>1.6673785592860396E-2</v>
      </c>
      <c r="C128" t="str">
        <f t="shared" si="4"/>
        <v xml:space="preserve">0127 0000 0005 01 10 005 0 0.010 1.000   0.000000   +0.01658   </v>
      </c>
      <c r="D128" t="str">
        <f t="shared" si="5"/>
        <v>0</v>
      </c>
      <c r="E128" s="124" t="str">
        <f t="shared" si="7"/>
        <v>+0,01667</v>
      </c>
      <c r="F128" s="135" t="s">
        <v>598</v>
      </c>
      <c r="G128" t="str">
        <f t="shared" si="6"/>
        <v>0127 0000 0005 01 10 005 0 0.010 1.000   0.000000   +0.01658   +0,01667</v>
      </c>
    </row>
    <row r="129" spans="1:7" x14ac:dyDescent="0.2">
      <c r="A129" t="s">
        <v>105</v>
      </c>
      <c r="B129">
        <v>-2.2411081718452124E-2</v>
      </c>
      <c r="C129" t="str">
        <f t="shared" si="4"/>
        <v xml:space="preserve">0128 0000 0006 01 10 006 0 0.010 1.000   0.000000   -0.02220   </v>
      </c>
      <c r="D129" t="str">
        <f t="shared" si="5"/>
        <v>-</v>
      </c>
      <c r="E129" s="124" t="str">
        <f t="shared" si="7"/>
        <v>-0,02241</v>
      </c>
      <c r="F129" s="135" t="s">
        <v>599</v>
      </c>
      <c r="G129" t="str">
        <f t="shared" si="6"/>
        <v>0128 0000 0006 01 10 006 0 0.010 1.000   0.000000   -0.02220   -0,02241</v>
      </c>
    </row>
    <row r="130" spans="1:7" x14ac:dyDescent="0.2">
      <c r="A130" t="s">
        <v>106</v>
      </c>
      <c r="B130">
        <v>-6.9847029425063071E-3</v>
      </c>
      <c r="C130" t="str">
        <f t="shared" si="4"/>
        <v xml:space="preserve">0129 0000 0007 01 10 007 0 0.010 1.000   0.000000   -0.00695   </v>
      </c>
      <c r="D130" t="str">
        <f t="shared" si="5"/>
        <v>-</v>
      </c>
      <c r="E130" s="124" t="str">
        <f t="shared" si="7"/>
        <v>-0,00698</v>
      </c>
      <c r="F130" s="135" t="s">
        <v>600</v>
      </c>
      <c r="G130" t="str">
        <f t="shared" si="6"/>
        <v>0129 0000 0007 01 10 007 0 0.010 1.000   0.000000   -0.00695   -0,00698</v>
      </c>
    </row>
    <row r="131" spans="1:7" x14ac:dyDescent="0.2">
      <c r="A131" t="s">
        <v>107</v>
      </c>
      <c r="B131">
        <v>-0.15439600228116862</v>
      </c>
      <c r="C131" t="str">
        <f t="shared" ref="C131:C137" si="8">LEFT(A131,63)</f>
        <v xml:space="preserve">0130 0000 0008 01 10 008 0 0.010 1.000   0.000000   -0.15465   </v>
      </c>
      <c r="D131" t="str">
        <f t="shared" ref="D131:D137" si="9">LEFT(B131,1)</f>
        <v>-</v>
      </c>
      <c r="E131" s="124" t="str">
        <f t="shared" si="7"/>
        <v>-0,15439</v>
      </c>
      <c r="F131" s="135" t="s">
        <v>601</v>
      </c>
      <c r="G131" t="str">
        <f t="shared" ref="G131:G137" si="10">CONCATENATE(C131,F131)</f>
        <v>0130 0000 0008 01 10 008 0 0.010 1.000   0.000000   -0.15465   -0,15439</v>
      </c>
    </row>
    <row r="132" spans="1:7" x14ac:dyDescent="0.2">
      <c r="A132" t="s">
        <v>108</v>
      </c>
      <c r="B132">
        <v>0.23046287471458948</v>
      </c>
      <c r="C132" t="str">
        <f t="shared" si="8"/>
        <v xml:space="preserve">0131 0000 0009 01 10 009 0 0.010 1.000   0.000000   +0.22885   </v>
      </c>
      <c r="D132" t="str">
        <f t="shared" si="9"/>
        <v>0</v>
      </c>
      <c r="E132" s="124" t="str">
        <f t="shared" ref="E132:E137" si="11">IF(D132&lt;&gt;"-",CONCATENATE($D$1,LEFT(B132,7)),LEFT(B132,8))</f>
        <v>+0,23046</v>
      </c>
      <c r="F132" s="135" t="s">
        <v>602</v>
      </c>
      <c r="G132" t="str">
        <f t="shared" si="10"/>
        <v>0131 0000 0009 01 10 009 0 0.010 1.000   0.000000   +0.22885   +0,23046</v>
      </c>
    </row>
    <row r="133" spans="1:7" x14ac:dyDescent="0.2">
      <c r="A133" t="s">
        <v>109</v>
      </c>
      <c r="B133">
        <v>7.7020678489070224E-2</v>
      </c>
      <c r="C133" t="str">
        <f t="shared" si="8"/>
        <v xml:space="preserve">0132 0000 0010 01 10 010 0 0.010 1.000   0.000000   +0.07647   </v>
      </c>
      <c r="D133" t="str">
        <f t="shared" si="9"/>
        <v>0</v>
      </c>
      <c r="E133" s="124" t="str">
        <f t="shared" si="11"/>
        <v>+0,07702</v>
      </c>
      <c r="F133" s="135" t="s">
        <v>603</v>
      </c>
      <c r="G133" t="str">
        <f t="shared" si="10"/>
        <v>0132 0000 0010 01 10 010 0 0.010 1.000   0.000000   +0.07647   +0,07702</v>
      </c>
    </row>
    <row r="134" spans="1:7" x14ac:dyDescent="0.2">
      <c r="A134" t="s">
        <v>110</v>
      </c>
      <c r="B134">
        <v>2.432557469026464E-2</v>
      </c>
      <c r="C134" t="str">
        <f t="shared" si="8"/>
        <v xml:space="preserve">0133 0000 0011 01 10 011 0 0.010 1.000   0.000000   +0.02417   </v>
      </c>
      <c r="D134" t="str">
        <f t="shared" si="9"/>
        <v>0</v>
      </c>
      <c r="E134" s="124" t="str">
        <f t="shared" si="11"/>
        <v>+0,02432</v>
      </c>
      <c r="F134" s="135" t="s">
        <v>604</v>
      </c>
      <c r="G134" t="str">
        <f t="shared" si="10"/>
        <v>0133 0000 0011 01 10 011 0 0.010 1.000   0.000000   +0.02417   +0,02432</v>
      </c>
    </row>
    <row r="135" spans="1:7" x14ac:dyDescent="0.2">
      <c r="A135" t="s">
        <v>111</v>
      </c>
      <c r="B135">
        <v>2.997835125489319E-2</v>
      </c>
      <c r="C135" t="str">
        <f t="shared" si="8"/>
        <v xml:space="preserve">0134 0000 0012 01 10 012 0 0.010 1.000   0.000000   +0.02970   </v>
      </c>
      <c r="D135" t="str">
        <f t="shared" si="9"/>
        <v>0</v>
      </c>
      <c r="E135" s="124" t="str">
        <f t="shared" si="11"/>
        <v>+0,02997</v>
      </c>
      <c r="F135" s="135" t="s">
        <v>605</v>
      </c>
      <c r="G135" t="str">
        <f t="shared" si="10"/>
        <v>0134 0000 0012 01 10 012 0 0.010 1.000   0.000000   +0.02970   +0,02997</v>
      </c>
    </row>
    <row r="136" spans="1:7" x14ac:dyDescent="0.2">
      <c r="A136" t="s">
        <v>112</v>
      </c>
      <c r="B136">
        <v>9.2500474984126099E-2</v>
      </c>
      <c r="C136" t="str">
        <f t="shared" si="8"/>
        <v xml:space="preserve">0135 0000 0013 01 10 013 0 0.010 1.000   0.000000   +0.09200   </v>
      </c>
      <c r="D136" t="str">
        <f t="shared" si="9"/>
        <v>0</v>
      </c>
      <c r="E136" s="124" t="str">
        <f t="shared" si="11"/>
        <v>+0,09250</v>
      </c>
      <c r="F136" s="135" t="s">
        <v>606</v>
      </c>
      <c r="G136" t="str">
        <f t="shared" si="10"/>
        <v>0135 0000 0013 01 10 013 0 0.010 1.000   0.000000   +0.09200   +0,09250</v>
      </c>
    </row>
    <row r="137" spans="1:7" x14ac:dyDescent="0.2">
      <c r="A137" t="s">
        <v>113</v>
      </c>
      <c r="B137">
        <v>8.2424945115374168E-2</v>
      </c>
      <c r="C137" t="str">
        <f t="shared" si="8"/>
        <v xml:space="preserve">0136 0000 0014 01 10 014 0 0.010 1.000   0.000000   +0.08277   </v>
      </c>
      <c r="D137" t="str">
        <f t="shared" si="9"/>
        <v>0</v>
      </c>
      <c r="E137" s="124" t="str">
        <f t="shared" si="11"/>
        <v>+0,08242</v>
      </c>
      <c r="F137" s="135" t="s">
        <v>607</v>
      </c>
      <c r="G137" t="str">
        <f t="shared" si="10"/>
        <v>0136 0000 0014 01 10 014 0 0.010 1.000   0.000000   +0.08277   +0,08242</v>
      </c>
    </row>
    <row r="139" spans="1:7" x14ac:dyDescent="0.2">
      <c r="A139" t="s">
        <v>415</v>
      </c>
    </row>
    <row r="140" spans="1:7" x14ac:dyDescent="0.2">
      <c r="A140" t="s">
        <v>718</v>
      </c>
    </row>
    <row r="141" spans="1:7" x14ac:dyDescent="0.2">
      <c r="A141" t="s">
        <v>345</v>
      </c>
    </row>
    <row r="142" spans="1:7" x14ac:dyDescent="0.2">
      <c r="A142" t="s">
        <v>819</v>
      </c>
    </row>
    <row r="143" spans="1:7" x14ac:dyDescent="0.2">
      <c r="A143" t="s">
        <v>346</v>
      </c>
    </row>
    <row r="144" spans="1:7" x14ac:dyDescent="0.2">
      <c r="A144" t="s">
        <v>821</v>
      </c>
    </row>
    <row r="145" spans="1:1" x14ac:dyDescent="0.2">
      <c r="A145" t="s">
        <v>347</v>
      </c>
    </row>
    <row r="146" spans="1:1" x14ac:dyDescent="0.2">
      <c r="A146" t="s">
        <v>348</v>
      </c>
    </row>
    <row r="147" spans="1:1" x14ac:dyDescent="0.2">
      <c r="A147" t="s">
        <v>349</v>
      </c>
    </row>
    <row r="148" spans="1:1" x14ac:dyDescent="0.2">
      <c r="A148" t="s">
        <v>350</v>
      </c>
    </row>
    <row r="149" spans="1:1" x14ac:dyDescent="0.2">
      <c r="A149" t="s">
        <v>830</v>
      </c>
    </row>
    <row r="150" spans="1:1" x14ac:dyDescent="0.2">
      <c r="A150" t="s">
        <v>351</v>
      </c>
    </row>
    <row r="151" spans="1:1" x14ac:dyDescent="0.2">
      <c r="A151" t="s">
        <v>352</v>
      </c>
    </row>
    <row r="152" spans="1:1" x14ac:dyDescent="0.2">
      <c r="A152" t="s">
        <v>353</v>
      </c>
    </row>
    <row r="153" spans="1:1" x14ac:dyDescent="0.2">
      <c r="A153" t="s">
        <v>354</v>
      </c>
    </row>
    <row r="154" spans="1:1" x14ac:dyDescent="0.2">
      <c r="A154" t="s">
        <v>835</v>
      </c>
    </row>
    <row r="155" spans="1:1" x14ac:dyDescent="0.2">
      <c r="A155" t="s">
        <v>355</v>
      </c>
    </row>
    <row r="156" spans="1:1" x14ac:dyDescent="0.2">
      <c r="A156" t="s">
        <v>837</v>
      </c>
    </row>
    <row r="157" spans="1:1" x14ac:dyDescent="0.2">
      <c r="A157" t="s">
        <v>356</v>
      </c>
    </row>
    <row r="158" spans="1:1" x14ac:dyDescent="0.2">
      <c r="A158" t="s">
        <v>357</v>
      </c>
    </row>
    <row r="159" spans="1:1" x14ac:dyDescent="0.2">
      <c r="A159" t="s">
        <v>358</v>
      </c>
    </row>
    <row r="160" spans="1:1" x14ac:dyDescent="0.2">
      <c r="A160" t="s">
        <v>841</v>
      </c>
    </row>
    <row r="161" spans="1:1" x14ac:dyDescent="0.2">
      <c r="A161" t="s">
        <v>359</v>
      </c>
    </row>
    <row r="162" spans="1:1" x14ac:dyDescent="0.2">
      <c r="A162" t="s">
        <v>843</v>
      </c>
    </row>
    <row r="163" spans="1:1" x14ac:dyDescent="0.2">
      <c r="A163" t="s">
        <v>360</v>
      </c>
    </row>
    <row r="164" spans="1:1" x14ac:dyDescent="0.2">
      <c r="A164" t="s">
        <v>845</v>
      </c>
    </row>
    <row r="165" spans="1:1" x14ac:dyDescent="0.2">
      <c r="A165" t="s">
        <v>361</v>
      </c>
    </row>
    <row r="166" spans="1:1" x14ac:dyDescent="0.2">
      <c r="A166" t="s">
        <v>847</v>
      </c>
    </row>
    <row r="167" spans="1:1" x14ac:dyDescent="0.2">
      <c r="A167" t="s">
        <v>848</v>
      </c>
    </row>
    <row r="168" spans="1:1" x14ac:dyDescent="0.2">
      <c r="A168" t="s">
        <v>362</v>
      </c>
    </row>
    <row r="169" spans="1:1" x14ac:dyDescent="0.2">
      <c r="A169" t="s">
        <v>363</v>
      </c>
    </row>
    <row r="170" spans="1:1" x14ac:dyDescent="0.2">
      <c r="A170" t="s">
        <v>851</v>
      </c>
    </row>
    <row r="171" spans="1:1" x14ac:dyDescent="0.2">
      <c r="A171" t="s">
        <v>364</v>
      </c>
    </row>
    <row r="172" spans="1:1" x14ac:dyDescent="0.2">
      <c r="A172" t="s">
        <v>853</v>
      </c>
    </row>
    <row r="173" spans="1:1" x14ac:dyDescent="0.2">
      <c r="A173" t="s">
        <v>365</v>
      </c>
    </row>
    <row r="174" spans="1:1" x14ac:dyDescent="0.2">
      <c r="A174" t="s">
        <v>366</v>
      </c>
    </row>
    <row r="175" spans="1:1" x14ac:dyDescent="0.2">
      <c r="A175" t="s">
        <v>367</v>
      </c>
    </row>
    <row r="176" spans="1:1" x14ac:dyDescent="0.2">
      <c r="A176" t="s">
        <v>857</v>
      </c>
    </row>
    <row r="177" spans="1:1" x14ac:dyDescent="0.2">
      <c r="A177" t="s">
        <v>368</v>
      </c>
    </row>
    <row r="178" spans="1:1" x14ac:dyDescent="0.2">
      <c r="A178" t="s">
        <v>369</v>
      </c>
    </row>
    <row r="179" spans="1:1" x14ac:dyDescent="0.2">
      <c r="A179" t="s">
        <v>370</v>
      </c>
    </row>
    <row r="180" spans="1:1" x14ac:dyDescent="0.2">
      <c r="A180" t="s">
        <v>371</v>
      </c>
    </row>
    <row r="181" spans="1:1" x14ac:dyDescent="0.2">
      <c r="A181" t="s">
        <v>372</v>
      </c>
    </row>
    <row r="182" spans="1:1" x14ac:dyDescent="0.2">
      <c r="A182" t="s">
        <v>863</v>
      </c>
    </row>
    <row r="183" spans="1:1" x14ac:dyDescent="0.2">
      <c r="A183" t="s">
        <v>373</v>
      </c>
    </row>
    <row r="184" spans="1:1" x14ac:dyDescent="0.2">
      <c r="A184" t="s">
        <v>374</v>
      </c>
    </row>
    <row r="185" spans="1:1" x14ac:dyDescent="0.2">
      <c r="A185" t="s">
        <v>866</v>
      </c>
    </row>
    <row r="186" spans="1:1" x14ac:dyDescent="0.2">
      <c r="A186" t="s">
        <v>375</v>
      </c>
    </row>
    <row r="187" spans="1:1" x14ac:dyDescent="0.2">
      <c r="A187" t="s">
        <v>376</v>
      </c>
    </row>
    <row r="188" spans="1:1" x14ac:dyDescent="0.2">
      <c r="A188" t="s">
        <v>869</v>
      </c>
    </row>
    <row r="189" spans="1:1" x14ac:dyDescent="0.2">
      <c r="A189" t="s">
        <v>870</v>
      </c>
    </row>
    <row r="190" spans="1:1" x14ac:dyDescent="0.2">
      <c r="A190" t="s">
        <v>377</v>
      </c>
    </row>
    <row r="191" spans="1:1" x14ac:dyDescent="0.2">
      <c r="A191" t="s">
        <v>378</v>
      </c>
    </row>
    <row r="192" spans="1:1" x14ac:dyDescent="0.2">
      <c r="A192" t="s">
        <v>873</v>
      </c>
    </row>
    <row r="193" spans="1:1" x14ac:dyDescent="0.2">
      <c r="A193" t="s">
        <v>379</v>
      </c>
    </row>
    <row r="194" spans="1:1" x14ac:dyDescent="0.2">
      <c r="A194" t="s">
        <v>875</v>
      </c>
    </row>
    <row r="195" spans="1:1" x14ac:dyDescent="0.2">
      <c r="A195" t="s">
        <v>876</v>
      </c>
    </row>
    <row r="196" spans="1:1" x14ac:dyDescent="0.2">
      <c r="A196" t="s">
        <v>877</v>
      </c>
    </row>
    <row r="197" spans="1:1" x14ac:dyDescent="0.2">
      <c r="A197" t="s">
        <v>878</v>
      </c>
    </row>
    <row r="198" spans="1:1" x14ac:dyDescent="0.2">
      <c r="A198" t="s">
        <v>879</v>
      </c>
    </row>
    <row r="199" spans="1:1" x14ac:dyDescent="0.2">
      <c r="A199" t="s">
        <v>880</v>
      </c>
    </row>
    <row r="200" spans="1:1" x14ac:dyDescent="0.2">
      <c r="A200" t="s">
        <v>881</v>
      </c>
    </row>
    <row r="201" spans="1:1" x14ac:dyDescent="0.2">
      <c r="A201" t="s">
        <v>882</v>
      </c>
    </row>
    <row r="202" spans="1:1" x14ac:dyDescent="0.2">
      <c r="A202" t="s">
        <v>883</v>
      </c>
    </row>
    <row r="203" spans="1:1" x14ac:dyDescent="0.2">
      <c r="A203" t="s">
        <v>884</v>
      </c>
    </row>
    <row r="204" spans="1:1" x14ac:dyDescent="0.2">
      <c r="A204" t="s">
        <v>885</v>
      </c>
    </row>
    <row r="205" spans="1:1" x14ac:dyDescent="0.2">
      <c r="A205" t="s">
        <v>886</v>
      </c>
    </row>
    <row r="206" spans="1:1" x14ac:dyDescent="0.2">
      <c r="A206" t="s">
        <v>887</v>
      </c>
    </row>
    <row r="207" spans="1:1" x14ac:dyDescent="0.2">
      <c r="A207" t="s">
        <v>888</v>
      </c>
    </row>
    <row r="208" spans="1:1" x14ac:dyDescent="0.2">
      <c r="A208" t="s">
        <v>889</v>
      </c>
    </row>
    <row r="209" spans="1:1" x14ac:dyDescent="0.2">
      <c r="A209" t="s">
        <v>380</v>
      </c>
    </row>
    <row r="210" spans="1:1" x14ac:dyDescent="0.2">
      <c r="A210" t="s">
        <v>891</v>
      </c>
    </row>
    <row r="211" spans="1:1" x14ac:dyDescent="0.2">
      <c r="A211" t="s">
        <v>381</v>
      </c>
    </row>
    <row r="212" spans="1:1" x14ac:dyDescent="0.2">
      <c r="A212" t="s">
        <v>893</v>
      </c>
    </row>
    <row r="213" spans="1:1" x14ac:dyDescent="0.2">
      <c r="A213" t="s">
        <v>382</v>
      </c>
    </row>
    <row r="214" spans="1:1" x14ac:dyDescent="0.2">
      <c r="A214" t="s">
        <v>383</v>
      </c>
    </row>
    <row r="215" spans="1:1" x14ac:dyDescent="0.2">
      <c r="A215" t="s">
        <v>384</v>
      </c>
    </row>
    <row r="216" spans="1:1" x14ac:dyDescent="0.2">
      <c r="A216" t="s">
        <v>385</v>
      </c>
    </row>
    <row r="217" spans="1:1" x14ac:dyDescent="0.2">
      <c r="A217" t="s">
        <v>898</v>
      </c>
    </row>
    <row r="218" spans="1:1" x14ac:dyDescent="0.2">
      <c r="A218" t="s">
        <v>386</v>
      </c>
    </row>
    <row r="219" spans="1:1" x14ac:dyDescent="0.2">
      <c r="A219" t="s">
        <v>387</v>
      </c>
    </row>
    <row r="220" spans="1:1" x14ac:dyDescent="0.2">
      <c r="A220" t="s">
        <v>388</v>
      </c>
    </row>
    <row r="221" spans="1:1" x14ac:dyDescent="0.2">
      <c r="A221" t="s">
        <v>389</v>
      </c>
    </row>
    <row r="222" spans="1:1" x14ac:dyDescent="0.2">
      <c r="A222" t="s">
        <v>903</v>
      </c>
    </row>
    <row r="223" spans="1:1" x14ac:dyDescent="0.2">
      <c r="A223" t="s">
        <v>390</v>
      </c>
    </row>
    <row r="224" spans="1:1" x14ac:dyDescent="0.2">
      <c r="A224" t="s">
        <v>905</v>
      </c>
    </row>
    <row r="225" spans="1:1" x14ac:dyDescent="0.2">
      <c r="A225" t="s">
        <v>391</v>
      </c>
    </row>
    <row r="226" spans="1:1" x14ac:dyDescent="0.2">
      <c r="A226" t="s">
        <v>392</v>
      </c>
    </row>
    <row r="227" spans="1:1" x14ac:dyDescent="0.2">
      <c r="A227" t="s">
        <v>393</v>
      </c>
    </row>
    <row r="228" spans="1:1" x14ac:dyDescent="0.2">
      <c r="A228" t="s">
        <v>909</v>
      </c>
    </row>
    <row r="229" spans="1:1" x14ac:dyDescent="0.2">
      <c r="A229" t="s">
        <v>394</v>
      </c>
    </row>
    <row r="230" spans="1:1" x14ac:dyDescent="0.2">
      <c r="A230" t="s">
        <v>911</v>
      </c>
    </row>
    <row r="231" spans="1:1" x14ac:dyDescent="0.2">
      <c r="A231" t="s">
        <v>395</v>
      </c>
    </row>
    <row r="232" spans="1:1" x14ac:dyDescent="0.2">
      <c r="A232" t="s">
        <v>913</v>
      </c>
    </row>
    <row r="233" spans="1:1" x14ac:dyDescent="0.2">
      <c r="A233" t="s">
        <v>396</v>
      </c>
    </row>
    <row r="234" spans="1:1" x14ac:dyDescent="0.2">
      <c r="A234" t="s">
        <v>915</v>
      </c>
    </row>
    <row r="235" spans="1:1" x14ac:dyDescent="0.2">
      <c r="A235" t="s">
        <v>916</v>
      </c>
    </row>
    <row r="236" spans="1:1" x14ac:dyDescent="0.2">
      <c r="A236" t="s">
        <v>397</v>
      </c>
    </row>
    <row r="237" spans="1:1" x14ac:dyDescent="0.2">
      <c r="A237" t="s">
        <v>398</v>
      </c>
    </row>
    <row r="238" spans="1:1" x14ac:dyDescent="0.2">
      <c r="A238" t="s">
        <v>919</v>
      </c>
    </row>
    <row r="239" spans="1:1" x14ac:dyDescent="0.2">
      <c r="A239" t="s">
        <v>399</v>
      </c>
    </row>
    <row r="240" spans="1:1" x14ac:dyDescent="0.2">
      <c r="A240" t="s">
        <v>921</v>
      </c>
    </row>
    <row r="241" spans="1:1" x14ac:dyDescent="0.2">
      <c r="A241" t="s">
        <v>400</v>
      </c>
    </row>
    <row r="242" spans="1:1" x14ac:dyDescent="0.2">
      <c r="A242" t="s">
        <v>401</v>
      </c>
    </row>
    <row r="243" spans="1:1" x14ac:dyDescent="0.2">
      <c r="A243" t="s">
        <v>402</v>
      </c>
    </row>
    <row r="244" spans="1:1" x14ac:dyDescent="0.2">
      <c r="A244" t="s">
        <v>925</v>
      </c>
    </row>
    <row r="245" spans="1:1" x14ac:dyDescent="0.2">
      <c r="A245" t="s">
        <v>403</v>
      </c>
    </row>
    <row r="246" spans="1:1" x14ac:dyDescent="0.2">
      <c r="A246" t="s">
        <v>404</v>
      </c>
    </row>
    <row r="247" spans="1:1" x14ac:dyDescent="0.2">
      <c r="A247" t="s">
        <v>405</v>
      </c>
    </row>
    <row r="248" spans="1:1" x14ac:dyDescent="0.2">
      <c r="A248" t="s">
        <v>406</v>
      </c>
    </row>
    <row r="249" spans="1:1" x14ac:dyDescent="0.2">
      <c r="A249" t="s">
        <v>407</v>
      </c>
    </row>
    <row r="250" spans="1:1" x14ac:dyDescent="0.2">
      <c r="A250" t="s">
        <v>931</v>
      </c>
    </row>
    <row r="251" spans="1:1" x14ac:dyDescent="0.2">
      <c r="A251" t="s">
        <v>408</v>
      </c>
    </row>
    <row r="252" spans="1:1" x14ac:dyDescent="0.2">
      <c r="A252" t="s">
        <v>409</v>
      </c>
    </row>
    <row r="253" spans="1:1" x14ac:dyDescent="0.2">
      <c r="A253" t="s">
        <v>934</v>
      </c>
    </row>
    <row r="254" spans="1:1" x14ac:dyDescent="0.2">
      <c r="A254" t="s">
        <v>410</v>
      </c>
    </row>
    <row r="255" spans="1:1" x14ac:dyDescent="0.2">
      <c r="A255" t="s">
        <v>411</v>
      </c>
    </row>
    <row r="256" spans="1:1" x14ac:dyDescent="0.2">
      <c r="A256" t="s">
        <v>937</v>
      </c>
    </row>
    <row r="257" spans="1:1" x14ac:dyDescent="0.2">
      <c r="A257" t="s">
        <v>938</v>
      </c>
    </row>
    <row r="258" spans="1:1" x14ac:dyDescent="0.2">
      <c r="A258" t="s">
        <v>412</v>
      </c>
    </row>
    <row r="259" spans="1:1" x14ac:dyDescent="0.2">
      <c r="A259" t="s">
        <v>413</v>
      </c>
    </row>
    <row r="260" spans="1:1" x14ac:dyDescent="0.2">
      <c r="A260" t="s">
        <v>941</v>
      </c>
    </row>
    <row r="261" spans="1:1" x14ac:dyDescent="0.2">
      <c r="A261" t="s">
        <v>414</v>
      </c>
    </row>
    <row r="263" spans="1:1" x14ac:dyDescent="0.2">
      <c r="A263" t="s">
        <v>416</v>
      </c>
    </row>
    <row r="264" spans="1:1" x14ac:dyDescent="0.2">
      <c r="A264" t="s">
        <v>118</v>
      </c>
    </row>
    <row r="265" spans="1:1" x14ac:dyDescent="0.2">
      <c r="A265" t="s">
        <v>818</v>
      </c>
    </row>
    <row r="266" spans="1:1" x14ac:dyDescent="0.2">
      <c r="A266" t="s">
        <v>119</v>
      </c>
    </row>
    <row r="267" spans="1:1" x14ac:dyDescent="0.2">
      <c r="A267" t="s">
        <v>820</v>
      </c>
    </row>
    <row r="268" spans="1:1" x14ac:dyDescent="0.2">
      <c r="A268" t="s">
        <v>120</v>
      </c>
    </row>
    <row r="269" spans="1:1" x14ac:dyDescent="0.2">
      <c r="A269" t="s">
        <v>822</v>
      </c>
    </row>
    <row r="270" spans="1:1" x14ac:dyDescent="0.2">
      <c r="A270" t="s">
        <v>823</v>
      </c>
    </row>
    <row r="271" spans="1:1" x14ac:dyDescent="0.2">
      <c r="A271" t="s">
        <v>828</v>
      </c>
    </row>
    <row r="272" spans="1:1" x14ac:dyDescent="0.2">
      <c r="A272" t="s">
        <v>829</v>
      </c>
    </row>
    <row r="273" spans="1:1" x14ac:dyDescent="0.2">
      <c r="A273" t="s">
        <v>121</v>
      </c>
    </row>
    <row r="274" spans="1:1" x14ac:dyDescent="0.2">
      <c r="A274" t="s">
        <v>831</v>
      </c>
    </row>
    <row r="275" spans="1:1" x14ac:dyDescent="0.2">
      <c r="A275" t="s">
        <v>832</v>
      </c>
    </row>
    <row r="276" spans="1:1" x14ac:dyDescent="0.2">
      <c r="A276" t="s">
        <v>833</v>
      </c>
    </row>
    <row r="277" spans="1:1" x14ac:dyDescent="0.2">
      <c r="A277" t="s">
        <v>834</v>
      </c>
    </row>
    <row r="278" spans="1:1" x14ac:dyDescent="0.2">
      <c r="A278" t="s">
        <v>122</v>
      </c>
    </row>
    <row r="279" spans="1:1" x14ac:dyDescent="0.2">
      <c r="A279" t="s">
        <v>836</v>
      </c>
    </row>
    <row r="280" spans="1:1" x14ac:dyDescent="0.2">
      <c r="A280" t="s">
        <v>123</v>
      </c>
    </row>
    <row r="281" spans="1:1" x14ac:dyDescent="0.2">
      <c r="A281" t="s">
        <v>838</v>
      </c>
    </row>
    <row r="282" spans="1:1" x14ac:dyDescent="0.2">
      <c r="A282" t="s">
        <v>839</v>
      </c>
    </row>
    <row r="283" spans="1:1" x14ac:dyDescent="0.2">
      <c r="A283" t="s">
        <v>840</v>
      </c>
    </row>
    <row r="284" spans="1:1" x14ac:dyDescent="0.2">
      <c r="A284" t="s">
        <v>124</v>
      </c>
    </row>
    <row r="285" spans="1:1" x14ac:dyDescent="0.2">
      <c r="A285" t="s">
        <v>842</v>
      </c>
    </row>
    <row r="286" spans="1:1" x14ac:dyDescent="0.2">
      <c r="A286" t="s">
        <v>125</v>
      </c>
    </row>
    <row r="287" spans="1:1" x14ac:dyDescent="0.2">
      <c r="A287" t="s">
        <v>844</v>
      </c>
    </row>
    <row r="288" spans="1:1" x14ac:dyDescent="0.2">
      <c r="A288" t="s">
        <v>126</v>
      </c>
    </row>
    <row r="289" spans="1:1" x14ac:dyDescent="0.2">
      <c r="A289" t="s">
        <v>846</v>
      </c>
    </row>
    <row r="290" spans="1:1" x14ac:dyDescent="0.2">
      <c r="A290" t="s">
        <v>127</v>
      </c>
    </row>
    <row r="291" spans="1:1" x14ac:dyDescent="0.2">
      <c r="A291" t="s">
        <v>128</v>
      </c>
    </row>
    <row r="292" spans="1:1" x14ac:dyDescent="0.2">
      <c r="A292" t="s">
        <v>849</v>
      </c>
    </row>
    <row r="293" spans="1:1" x14ac:dyDescent="0.2">
      <c r="A293" t="s">
        <v>850</v>
      </c>
    </row>
    <row r="294" spans="1:1" x14ac:dyDescent="0.2">
      <c r="A294" t="s">
        <v>129</v>
      </c>
    </row>
    <row r="295" spans="1:1" x14ac:dyDescent="0.2">
      <c r="A295" t="s">
        <v>852</v>
      </c>
    </row>
    <row r="296" spans="1:1" x14ac:dyDescent="0.2">
      <c r="A296" t="s">
        <v>130</v>
      </c>
    </row>
    <row r="297" spans="1:1" x14ac:dyDescent="0.2">
      <c r="A297" t="s">
        <v>854</v>
      </c>
    </row>
    <row r="298" spans="1:1" x14ac:dyDescent="0.2">
      <c r="A298" t="s">
        <v>855</v>
      </c>
    </row>
    <row r="299" spans="1:1" x14ac:dyDescent="0.2">
      <c r="A299" t="s">
        <v>856</v>
      </c>
    </row>
    <row r="300" spans="1:1" x14ac:dyDescent="0.2">
      <c r="A300" t="s">
        <v>131</v>
      </c>
    </row>
    <row r="301" spans="1:1" x14ac:dyDescent="0.2">
      <c r="A301" t="s">
        <v>858</v>
      </c>
    </row>
    <row r="302" spans="1:1" x14ac:dyDescent="0.2">
      <c r="A302" t="s">
        <v>859</v>
      </c>
    </row>
    <row r="303" spans="1:1" x14ac:dyDescent="0.2">
      <c r="A303" t="s">
        <v>860</v>
      </c>
    </row>
    <row r="304" spans="1:1" x14ac:dyDescent="0.2">
      <c r="A304" t="s">
        <v>861</v>
      </c>
    </row>
    <row r="305" spans="1:1" x14ac:dyDescent="0.2">
      <c r="A305" t="s">
        <v>862</v>
      </c>
    </row>
    <row r="306" spans="1:1" x14ac:dyDescent="0.2">
      <c r="A306" t="s">
        <v>132</v>
      </c>
    </row>
    <row r="307" spans="1:1" x14ac:dyDescent="0.2">
      <c r="A307" t="s">
        <v>864</v>
      </c>
    </row>
    <row r="308" spans="1:1" x14ac:dyDescent="0.2">
      <c r="A308" t="s">
        <v>865</v>
      </c>
    </row>
    <row r="309" spans="1:1" x14ac:dyDescent="0.2">
      <c r="A309" t="s">
        <v>133</v>
      </c>
    </row>
    <row r="310" spans="1:1" x14ac:dyDescent="0.2">
      <c r="A310" t="s">
        <v>867</v>
      </c>
    </row>
    <row r="311" spans="1:1" x14ac:dyDescent="0.2">
      <c r="A311" t="s">
        <v>868</v>
      </c>
    </row>
    <row r="312" spans="1:1" x14ac:dyDescent="0.2">
      <c r="A312" t="s">
        <v>134</v>
      </c>
    </row>
    <row r="313" spans="1:1" x14ac:dyDescent="0.2">
      <c r="A313" t="s">
        <v>135</v>
      </c>
    </row>
    <row r="314" spans="1:1" x14ac:dyDescent="0.2">
      <c r="A314" t="s">
        <v>871</v>
      </c>
    </row>
    <row r="315" spans="1:1" x14ac:dyDescent="0.2">
      <c r="A315" t="s">
        <v>872</v>
      </c>
    </row>
    <row r="316" spans="1:1" x14ac:dyDescent="0.2">
      <c r="A316" t="s">
        <v>136</v>
      </c>
    </row>
    <row r="317" spans="1:1" x14ac:dyDescent="0.2">
      <c r="A317" t="s">
        <v>874</v>
      </c>
    </row>
    <row r="318" spans="1:1" x14ac:dyDescent="0.2">
      <c r="A318" t="s">
        <v>137</v>
      </c>
    </row>
    <row r="319" spans="1:1" x14ac:dyDescent="0.2">
      <c r="A319" t="s">
        <v>876</v>
      </c>
    </row>
    <row r="320" spans="1:1" x14ac:dyDescent="0.2">
      <c r="A320" t="s">
        <v>877</v>
      </c>
    </row>
    <row r="321" spans="1:1" x14ac:dyDescent="0.2">
      <c r="A321" t="s">
        <v>878</v>
      </c>
    </row>
    <row r="322" spans="1:1" x14ac:dyDescent="0.2">
      <c r="A322" t="s">
        <v>879</v>
      </c>
    </row>
    <row r="323" spans="1:1" x14ac:dyDescent="0.2">
      <c r="A323" t="s">
        <v>880</v>
      </c>
    </row>
    <row r="324" spans="1:1" x14ac:dyDescent="0.2">
      <c r="A324" t="s">
        <v>881</v>
      </c>
    </row>
    <row r="325" spans="1:1" x14ac:dyDescent="0.2">
      <c r="A325" t="s">
        <v>882</v>
      </c>
    </row>
    <row r="326" spans="1:1" x14ac:dyDescent="0.2">
      <c r="A326" t="s">
        <v>883</v>
      </c>
    </row>
    <row r="327" spans="1:1" x14ac:dyDescent="0.2">
      <c r="A327" t="s">
        <v>884</v>
      </c>
    </row>
    <row r="328" spans="1:1" x14ac:dyDescent="0.2">
      <c r="A328" t="s">
        <v>885</v>
      </c>
    </row>
    <row r="329" spans="1:1" x14ac:dyDescent="0.2">
      <c r="A329" t="s">
        <v>886</v>
      </c>
    </row>
    <row r="330" spans="1:1" x14ac:dyDescent="0.2">
      <c r="A330" t="s">
        <v>887</v>
      </c>
    </row>
    <row r="331" spans="1:1" x14ac:dyDescent="0.2">
      <c r="A331" t="s">
        <v>888</v>
      </c>
    </row>
    <row r="332" spans="1:1" x14ac:dyDescent="0.2">
      <c r="A332" t="s">
        <v>138</v>
      </c>
    </row>
    <row r="333" spans="1:1" x14ac:dyDescent="0.2">
      <c r="A333" t="s">
        <v>890</v>
      </c>
    </row>
    <row r="334" spans="1:1" x14ac:dyDescent="0.2">
      <c r="A334" t="s">
        <v>139</v>
      </c>
    </row>
    <row r="335" spans="1:1" x14ac:dyDescent="0.2">
      <c r="A335" t="s">
        <v>892</v>
      </c>
    </row>
    <row r="336" spans="1:1" x14ac:dyDescent="0.2">
      <c r="A336" t="s">
        <v>140</v>
      </c>
    </row>
    <row r="337" spans="1:1" x14ac:dyDescent="0.2">
      <c r="A337" t="s">
        <v>894</v>
      </c>
    </row>
    <row r="338" spans="1:1" x14ac:dyDescent="0.2">
      <c r="A338" t="s">
        <v>895</v>
      </c>
    </row>
    <row r="339" spans="1:1" x14ac:dyDescent="0.2">
      <c r="A339" t="s">
        <v>896</v>
      </c>
    </row>
    <row r="340" spans="1:1" x14ac:dyDescent="0.2">
      <c r="A340" t="s">
        <v>897</v>
      </c>
    </row>
    <row r="341" spans="1:1" x14ac:dyDescent="0.2">
      <c r="A341" t="s">
        <v>141</v>
      </c>
    </row>
    <row r="342" spans="1:1" x14ac:dyDescent="0.2">
      <c r="A342" t="s">
        <v>899</v>
      </c>
    </row>
    <row r="343" spans="1:1" x14ac:dyDescent="0.2">
      <c r="A343" t="s">
        <v>900</v>
      </c>
    </row>
    <row r="344" spans="1:1" x14ac:dyDescent="0.2">
      <c r="A344" t="s">
        <v>901</v>
      </c>
    </row>
    <row r="345" spans="1:1" x14ac:dyDescent="0.2">
      <c r="A345" t="s">
        <v>902</v>
      </c>
    </row>
    <row r="346" spans="1:1" x14ac:dyDescent="0.2">
      <c r="A346" t="s">
        <v>142</v>
      </c>
    </row>
    <row r="347" spans="1:1" x14ac:dyDescent="0.2">
      <c r="A347" t="s">
        <v>904</v>
      </c>
    </row>
    <row r="348" spans="1:1" x14ac:dyDescent="0.2">
      <c r="A348" t="s">
        <v>143</v>
      </c>
    </row>
    <row r="349" spans="1:1" x14ac:dyDescent="0.2">
      <c r="A349" t="s">
        <v>906</v>
      </c>
    </row>
    <row r="350" spans="1:1" x14ac:dyDescent="0.2">
      <c r="A350" t="s">
        <v>907</v>
      </c>
    </row>
    <row r="351" spans="1:1" x14ac:dyDescent="0.2">
      <c r="A351" t="s">
        <v>908</v>
      </c>
    </row>
    <row r="352" spans="1:1" x14ac:dyDescent="0.2">
      <c r="A352" t="s">
        <v>144</v>
      </c>
    </row>
    <row r="353" spans="1:1" x14ac:dyDescent="0.2">
      <c r="A353" t="s">
        <v>910</v>
      </c>
    </row>
    <row r="354" spans="1:1" x14ac:dyDescent="0.2">
      <c r="A354" t="s">
        <v>145</v>
      </c>
    </row>
    <row r="355" spans="1:1" x14ac:dyDescent="0.2">
      <c r="A355" t="s">
        <v>912</v>
      </c>
    </row>
    <row r="356" spans="1:1" x14ac:dyDescent="0.2">
      <c r="A356" t="s">
        <v>195</v>
      </c>
    </row>
    <row r="357" spans="1:1" x14ac:dyDescent="0.2">
      <c r="A357" t="s">
        <v>914</v>
      </c>
    </row>
    <row r="358" spans="1:1" x14ac:dyDescent="0.2">
      <c r="A358" t="s">
        <v>196</v>
      </c>
    </row>
    <row r="359" spans="1:1" x14ac:dyDescent="0.2">
      <c r="A359" t="s">
        <v>197</v>
      </c>
    </row>
    <row r="360" spans="1:1" x14ac:dyDescent="0.2">
      <c r="A360" t="s">
        <v>917</v>
      </c>
    </row>
    <row r="361" spans="1:1" x14ac:dyDescent="0.2">
      <c r="A361" t="s">
        <v>918</v>
      </c>
    </row>
    <row r="362" spans="1:1" x14ac:dyDescent="0.2">
      <c r="A362" t="s">
        <v>198</v>
      </c>
    </row>
    <row r="363" spans="1:1" x14ac:dyDescent="0.2">
      <c r="A363" t="s">
        <v>920</v>
      </c>
    </row>
    <row r="364" spans="1:1" x14ac:dyDescent="0.2">
      <c r="A364" t="s">
        <v>199</v>
      </c>
    </row>
    <row r="365" spans="1:1" x14ac:dyDescent="0.2">
      <c r="A365" t="s">
        <v>922</v>
      </c>
    </row>
    <row r="366" spans="1:1" x14ac:dyDescent="0.2">
      <c r="A366" t="s">
        <v>923</v>
      </c>
    </row>
    <row r="367" spans="1:1" x14ac:dyDescent="0.2">
      <c r="A367" t="s">
        <v>924</v>
      </c>
    </row>
    <row r="368" spans="1:1" x14ac:dyDescent="0.2">
      <c r="A368" t="s">
        <v>200</v>
      </c>
    </row>
    <row r="369" spans="1:1" x14ac:dyDescent="0.2">
      <c r="A369" t="s">
        <v>926</v>
      </c>
    </row>
    <row r="370" spans="1:1" x14ac:dyDescent="0.2">
      <c r="A370" t="s">
        <v>927</v>
      </c>
    </row>
    <row r="371" spans="1:1" x14ac:dyDescent="0.2">
      <c r="A371" t="s">
        <v>928</v>
      </c>
    </row>
    <row r="372" spans="1:1" x14ac:dyDescent="0.2">
      <c r="A372" t="s">
        <v>929</v>
      </c>
    </row>
    <row r="373" spans="1:1" x14ac:dyDescent="0.2">
      <c r="A373" t="s">
        <v>930</v>
      </c>
    </row>
    <row r="374" spans="1:1" x14ac:dyDescent="0.2">
      <c r="A374" t="s">
        <v>201</v>
      </c>
    </row>
    <row r="375" spans="1:1" x14ac:dyDescent="0.2">
      <c r="A375" t="s">
        <v>932</v>
      </c>
    </row>
    <row r="376" spans="1:1" x14ac:dyDescent="0.2">
      <c r="A376" t="s">
        <v>933</v>
      </c>
    </row>
    <row r="377" spans="1:1" x14ac:dyDescent="0.2">
      <c r="A377" t="s">
        <v>202</v>
      </c>
    </row>
    <row r="378" spans="1:1" x14ac:dyDescent="0.2">
      <c r="A378" t="s">
        <v>935</v>
      </c>
    </row>
    <row r="379" spans="1:1" x14ac:dyDescent="0.2">
      <c r="A379" t="s">
        <v>936</v>
      </c>
    </row>
    <row r="380" spans="1:1" x14ac:dyDescent="0.2">
      <c r="A380" t="s">
        <v>203</v>
      </c>
    </row>
    <row r="381" spans="1:1" x14ac:dyDescent="0.2">
      <c r="A381" t="s">
        <v>204</v>
      </c>
    </row>
    <row r="382" spans="1:1" x14ac:dyDescent="0.2">
      <c r="A382" t="s">
        <v>939</v>
      </c>
    </row>
    <row r="383" spans="1:1" x14ac:dyDescent="0.2">
      <c r="A383" t="s">
        <v>940</v>
      </c>
    </row>
    <row r="384" spans="1:1" x14ac:dyDescent="0.2">
      <c r="A384" t="s">
        <v>205</v>
      </c>
    </row>
    <row r="385" spans="1:1" x14ac:dyDescent="0.2">
      <c r="A385" t="s">
        <v>942</v>
      </c>
    </row>
    <row r="387" spans="1:1" x14ac:dyDescent="0.2">
      <c r="A387" t="s">
        <v>117</v>
      </c>
    </row>
    <row r="388" spans="1:1" x14ac:dyDescent="0.2">
      <c r="A388" t="s">
        <v>718</v>
      </c>
    </row>
    <row r="389" spans="1:1" x14ac:dyDescent="0.2">
      <c r="A389" t="s">
        <v>818</v>
      </c>
    </row>
    <row r="390" spans="1:1" x14ac:dyDescent="0.2">
      <c r="A390" t="s">
        <v>819</v>
      </c>
    </row>
    <row r="391" spans="1:1" x14ac:dyDescent="0.2">
      <c r="A391" t="s">
        <v>820</v>
      </c>
    </row>
    <row r="392" spans="1:1" x14ac:dyDescent="0.2">
      <c r="A392" t="s">
        <v>821</v>
      </c>
    </row>
    <row r="393" spans="1:1" x14ac:dyDescent="0.2">
      <c r="A393" t="s">
        <v>822</v>
      </c>
    </row>
    <row r="394" spans="1:1" x14ac:dyDescent="0.2">
      <c r="A394" t="s">
        <v>823</v>
      </c>
    </row>
    <row r="395" spans="1:1" x14ac:dyDescent="0.2">
      <c r="A395" t="s">
        <v>828</v>
      </c>
    </row>
    <row r="396" spans="1:1" x14ac:dyDescent="0.2">
      <c r="A396" t="s">
        <v>829</v>
      </c>
    </row>
    <row r="397" spans="1:1" x14ac:dyDescent="0.2">
      <c r="A397" t="s">
        <v>830</v>
      </c>
    </row>
    <row r="398" spans="1:1" x14ac:dyDescent="0.2">
      <c r="A398" t="s">
        <v>831</v>
      </c>
    </row>
    <row r="399" spans="1:1" x14ac:dyDescent="0.2">
      <c r="A399" t="s">
        <v>832</v>
      </c>
    </row>
    <row r="400" spans="1:1" x14ac:dyDescent="0.2">
      <c r="A400" t="s">
        <v>833</v>
      </c>
    </row>
    <row r="401" spans="1:1" x14ac:dyDescent="0.2">
      <c r="A401" t="s">
        <v>834</v>
      </c>
    </row>
    <row r="402" spans="1:1" x14ac:dyDescent="0.2">
      <c r="A402" t="s">
        <v>835</v>
      </c>
    </row>
    <row r="403" spans="1:1" x14ac:dyDescent="0.2">
      <c r="A403" t="s">
        <v>836</v>
      </c>
    </row>
    <row r="404" spans="1:1" x14ac:dyDescent="0.2">
      <c r="A404" t="s">
        <v>837</v>
      </c>
    </row>
    <row r="405" spans="1:1" x14ac:dyDescent="0.2">
      <c r="A405" t="s">
        <v>838</v>
      </c>
    </row>
    <row r="406" spans="1:1" x14ac:dyDescent="0.2">
      <c r="A406" t="s">
        <v>839</v>
      </c>
    </row>
    <row r="407" spans="1:1" x14ac:dyDescent="0.2">
      <c r="A407" t="s">
        <v>840</v>
      </c>
    </row>
    <row r="408" spans="1:1" x14ac:dyDescent="0.2">
      <c r="A408" t="s">
        <v>841</v>
      </c>
    </row>
    <row r="409" spans="1:1" x14ac:dyDescent="0.2">
      <c r="A409" t="s">
        <v>842</v>
      </c>
    </row>
    <row r="410" spans="1:1" x14ac:dyDescent="0.2">
      <c r="A410" t="s">
        <v>843</v>
      </c>
    </row>
    <row r="411" spans="1:1" x14ac:dyDescent="0.2">
      <c r="A411" t="s">
        <v>844</v>
      </c>
    </row>
    <row r="412" spans="1:1" x14ac:dyDescent="0.2">
      <c r="A412" t="s">
        <v>845</v>
      </c>
    </row>
    <row r="413" spans="1:1" x14ac:dyDescent="0.2">
      <c r="A413" t="s">
        <v>846</v>
      </c>
    </row>
    <row r="414" spans="1:1" x14ac:dyDescent="0.2">
      <c r="A414" t="s">
        <v>847</v>
      </c>
    </row>
    <row r="415" spans="1:1" x14ac:dyDescent="0.2">
      <c r="A415" t="s">
        <v>848</v>
      </c>
    </row>
    <row r="416" spans="1:1" x14ac:dyDescent="0.2">
      <c r="A416" t="s">
        <v>849</v>
      </c>
    </row>
    <row r="417" spans="1:1" x14ac:dyDescent="0.2">
      <c r="A417" t="s">
        <v>850</v>
      </c>
    </row>
    <row r="418" spans="1:1" x14ac:dyDescent="0.2">
      <c r="A418" t="s">
        <v>851</v>
      </c>
    </row>
    <row r="419" spans="1:1" x14ac:dyDescent="0.2">
      <c r="A419" t="s">
        <v>852</v>
      </c>
    </row>
    <row r="420" spans="1:1" x14ac:dyDescent="0.2">
      <c r="A420" t="s">
        <v>853</v>
      </c>
    </row>
    <row r="421" spans="1:1" x14ac:dyDescent="0.2">
      <c r="A421" t="s">
        <v>854</v>
      </c>
    </row>
    <row r="422" spans="1:1" x14ac:dyDescent="0.2">
      <c r="A422" t="s">
        <v>855</v>
      </c>
    </row>
    <row r="423" spans="1:1" x14ac:dyDescent="0.2">
      <c r="A423" t="s">
        <v>856</v>
      </c>
    </row>
    <row r="424" spans="1:1" x14ac:dyDescent="0.2">
      <c r="A424" t="s">
        <v>857</v>
      </c>
    </row>
    <row r="425" spans="1:1" x14ac:dyDescent="0.2">
      <c r="A425" t="s">
        <v>858</v>
      </c>
    </row>
    <row r="426" spans="1:1" x14ac:dyDescent="0.2">
      <c r="A426" t="s">
        <v>859</v>
      </c>
    </row>
    <row r="427" spans="1:1" x14ac:dyDescent="0.2">
      <c r="A427" t="s">
        <v>860</v>
      </c>
    </row>
    <row r="428" spans="1:1" x14ac:dyDescent="0.2">
      <c r="A428" t="s">
        <v>861</v>
      </c>
    </row>
    <row r="429" spans="1:1" x14ac:dyDescent="0.2">
      <c r="A429" t="s">
        <v>862</v>
      </c>
    </row>
    <row r="430" spans="1:1" x14ac:dyDescent="0.2">
      <c r="A430" t="s">
        <v>863</v>
      </c>
    </row>
    <row r="431" spans="1:1" x14ac:dyDescent="0.2">
      <c r="A431" t="s">
        <v>864</v>
      </c>
    </row>
    <row r="432" spans="1:1" x14ac:dyDescent="0.2">
      <c r="A432" t="s">
        <v>865</v>
      </c>
    </row>
    <row r="433" spans="1:1" x14ac:dyDescent="0.2">
      <c r="A433" t="s">
        <v>866</v>
      </c>
    </row>
    <row r="434" spans="1:1" x14ac:dyDescent="0.2">
      <c r="A434" t="s">
        <v>867</v>
      </c>
    </row>
    <row r="435" spans="1:1" x14ac:dyDescent="0.2">
      <c r="A435" t="s">
        <v>868</v>
      </c>
    </row>
    <row r="436" spans="1:1" x14ac:dyDescent="0.2">
      <c r="A436" t="s">
        <v>869</v>
      </c>
    </row>
    <row r="437" spans="1:1" x14ac:dyDescent="0.2">
      <c r="A437" t="s">
        <v>870</v>
      </c>
    </row>
    <row r="438" spans="1:1" x14ac:dyDescent="0.2">
      <c r="A438" t="s">
        <v>871</v>
      </c>
    </row>
    <row r="439" spans="1:1" x14ac:dyDescent="0.2">
      <c r="A439" t="s">
        <v>872</v>
      </c>
    </row>
    <row r="440" spans="1:1" x14ac:dyDescent="0.2">
      <c r="A440" t="s">
        <v>873</v>
      </c>
    </row>
    <row r="441" spans="1:1" x14ac:dyDescent="0.2">
      <c r="A441" t="s">
        <v>874</v>
      </c>
    </row>
    <row r="442" spans="1:1" x14ac:dyDescent="0.2">
      <c r="A442" t="s">
        <v>875</v>
      </c>
    </row>
    <row r="443" spans="1:1" x14ac:dyDescent="0.2">
      <c r="A443" t="s">
        <v>876</v>
      </c>
    </row>
    <row r="444" spans="1:1" x14ac:dyDescent="0.2">
      <c r="A444" t="s">
        <v>877</v>
      </c>
    </row>
    <row r="445" spans="1:1" x14ac:dyDescent="0.2">
      <c r="A445" t="s">
        <v>878</v>
      </c>
    </row>
    <row r="446" spans="1:1" x14ac:dyDescent="0.2">
      <c r="A446" t="s">
        <v>879</v>
      </c>
    </row>
    <row r="447" spans="1:1" x14ac:dyDescent="0.2">
      <c r="A447" t="s">
        <v>880</v>
      </c>
    </row>
    <row r="448" spans="1:1" x14ac:dyDescent="0.2">
      <c r="A448" t="s">
        <v>881</v>
      </c>
    </row>
    <row r="449" spans="1:1" x14ac:dyDescent="0.2">
      <c r="A449" t="s">
        <v>882</v>
      </c>
    </row>
    <row r="450" spans="1:1" x14ac:dyDescent="0.2">
      <c r="A450" t="s">
        <v>883</v>
      </c>
    </row>
    <row r="451" spans="1:1" x14ac:dyDescent="0.2">
      <c r="A451" t="s">
        <v>884</v>
      </c>
    </row>
    <row r="452" spans="1:1" x14ac:dyDescent="0.2">
      <c r="A452" t="s">
        <v>885</v>
      </c>
    </row>
    <row r="453" spans="1:1" x14ac:dyDescent="0.2">
      <c r="A453" t="s">
        <v>886</v>
      </c>
    </row>
    <row r="454" spans="1:1" x14ac:dyDescent="0.2">
      <c r="A454" t="s">
        <v>887</v>
      </c>
    </row>
    <row r="455" spans="1:1" x14ac:dyDescent="0.2">
      <c r="A455" t="s">
        <v>888</v>
      </c>
    </row>
    <row r="456" spans="1:1" x14ac:dyDescent="0.2">
      <c r="A456" t="s">
        <v>889</v>
      </c>
    </row>
    <row r="457" spans="1:1" x14ac:dyDescent="0.2">
      <c r="A457" t="s">
        <v>890</v>
      </c>
    </row>
    <row r="458" spans="1:1" x14ac:dyDescent="0.2">
      <c r="A458" t="s">
        <v>891</v>
      </c>
    </row>
    <row r="459" spans="1:1" x14ac:dyDescent="0.2">
      <c r="A459" t="s">
        <v>892</v>
      </c>
    </row>
    <row r="460" spans="1:1" x14ac:dyDescent="0.2">
      <c r="A460" t="s">
        <v>893</v>
      </c>
    </row>
    <row r="461" spans="1:1" x14ac:dyDescent="0.2">
      <c r="A461" t="s">
        <v>894</v>
      </c>
    </row>
    <row r="462" spans="1:1" x14ac:dyDescent="0.2">
      <c r="A462" t="s">
        <v>895</v>
      </c>
    </row>
    <row r="463" spans="1:1" x14ac:dyDescent="0.2">
      <c r="A463" t="s">
        <v>896</v>
      </c>
    </row>
    <row r="464" spans="1:1" x14ac:dyDescent="0.2">
      <c r="A464" t="s">
        <v>897</v>
      </c>
    </row>
    <row r="465" spans="1:1" x14ac:dyDescent="0.2">
      <c r="A465" t="s">
        <v>898</v>
      </c>
    </row>
    <row r="466" spans="1:1" x14ac:dyDescent="0.2">
      <c r="A466" t="s">
        <v>899</v>
      </c>
    </row>
    <row r="467" spans="1:1" x14ac:dyDescent="0.2">
      <c r="A467" t="s">
        <v>900</v>
      </c>
    </row>
    <row r="468" spans="1:1" x14ac:dyDescent="0.2">
      <c r="A468" t="s">
        <v>901</v>
      </c>
    </row>
    <row r="469" spans="1:1" x14ac:dyDescent="0.2">
      <c r="A469" t="s">
        <v>902</v>
      </c>
    </row>
    <row r="470" spans="1:1" x14ac:dyDescent="0.2">
      <c r="A470" t="s">
        <v>903</v>
      </c>
    </row>
    <row r="471" spans="1:1" x14ac:dyDescent="0.2">
      <c r="A471" t="s">
        <v>904</v>
      </c>
    </row>
    <row r="472" spans="1:1" x14ac:dyDescent="0.2">
      <c r="A472" t="s">
        <v>905</v>
      </c>
    </row>
    <row r="473" spans="1:1" x14ac:dyDescent="0.2">
      <c r="A473" t="s">
        <v>906</v>
      </c>
    </row>
    <row r="474" spans="1:1" x14ac:dyDescent="0.2">
      <c r="A474" t="s">
        <v>907</v>
      </c>
    </row>
    <row r="475" spans="1:1" x14ac:dyDescent="0.2">
      <c r="A475" t="s">
        <v>908</v>
      </c>
    </row>
    <row r="476" spans="1:1" x14ac:dyDescent="0.2">
      <c r="A476" t="s">
        <v>909</v>
      </c>
    </row>
    <row r="477" spans="1:1" x14ac:dyDescent="0.2">
      <c r="A477" t="s">
        <v>910</v>
      </c>
    </row>
    <row r="478" spans="1:1" x14ac:dyDescent="0.2">
      <c r="A478" t="s">
        <v>911</v>
      </c>
    </row>
    <row r="479" spans="1:1" x14ac:dyDescent="0.2">
      <c r="A479" t="s">
        <v>912</v>
      </c>
    </row>
    <row r="480" spans="1:1" x14ac:dyDescent="0.2">
      <c r="A480" t="s">
        <v>913</v>
      </c>
    </row>
    <row r="481" spans="1:1" x14ac:dyDescent="0.2">
      <c r="A481" t="s">
        <v>914</v>
      </c>
    </row>
    <row r="482" spans="1:1" x14ac:dyDescent="0.2">
      <c r="A482" t="s">
        <v>915</v>
      </c>
    </row>
    <row r="483" spans="1:1" x14ac:dyDescent="0.2">
      <c r="A483" t="s">
        <v>916</v>
      </c>
    </row>
    <row r="484" spans="1:1" x14ac:dyDescent="0.2">
      <c r="A484" t="s">
        <v>917</v>
      </c>
    </row>
    <row r="485" spans="1:1" x14ac:dyDescent="0.2">
      <c r="A485" t="s">
        <v>918</v>
      </c>
    </row>
    <row r="486" spans="1:1" x14ac:dyDescent="0.2">
      <c r="A486" t="s">
        <v>919</v>
      </c>
    </row>
    <row r="487" spans="1:1" x14ac:dyDescent="0.2">
      <c r="A487" t="s">
        <v>920</v>
      </c>
    </row>
    <row r="488" spans="1:1" x14ac:dyDescent="0.2">
      <c r="A488" t="s">
        <v>921</v>
      </c>
    </row>
    <row r="489" spans="1:1" x14ac:dyDescent="0.2">
      <c r="A489" t="s">
        <v>922</v>
      </c>
    </row>
    <row r="490" spans="1:1" x14ac:dyDescent="0.2">
      <c r="A490" t="s">
        <v>923</v>
      </c>
    </row>
    <row r="491" spans="1:1" x14ac:dyDescent="0.2">
      <c r="A491" t="s">
        <v>924</v>
      </c>
    </row>
    <row r="492" spans="1:1" x14ac:dyDescent="0.2">
      <c r="A492" t="s">
        <v>925</v>
      </c>
    </row>
    <row r="493" spans="1:1" x14ac:dyDescent="0.2">
      <c r="A493" t="s">
        <v>926</v>
      </c>
    </row>
    <row r="494" spans="1:1" x14ac:dyDescent="0.2">
      <c r="A494" t="s">
        <v>927</v>
      </c>
    </row>
    <row r="495" spans="1:1" x14ac:dyDescent="0.2">
      <c r="A495" t="s">
        <v>928</v>
      </c>
    </row>
    <row r="496" spans="1:1" x14ac:dyDescent="0.2">
      <c r="A496" t="s">
        <v>929</v>
      </c>
    </row>
    <row r="497" spans="1:1" x14ac:dyDescent="0.2">
      <c r="A497" t="s">
        <v>930</v>
      </c>
    </row>
    <row r="498" spans="1:1" x14ac:dyDescent="0.2">
      <c r="A498" t="s">
        <v>931</v>
      </c>
    </row>
    <row r="499" spans="1:1" x14ac:dyDescent="0.2">
      <c r="A499" t="s">
        <v>932</v>
      </c>
    </row>
    <row r="500" spans="1:1" x14ac:dyDescent="0.2">
      <c r="A500" t="s">
        <v>933</v>
      </c>
    </row>
    <row r="501" spans="1:1" x14ac:dyDescent="0.2">
      <c r="A501" t="s">
        <v>934</v>
      </c>
    </row>
    <row r="502" spans="1:1" x14ac:dyDescent="0.2">
      <c r="A502" t="s">
        <v>935</v>
      </c>
    </row>
    <row r="503" spans="1:1" x14ac:dyDescent="0.2">
      <c r="A503" t="s">
        <v>936</v>
      </c>
    </row>
    <row r="504" spans="1:1" x14ac:dyDescent="0.2">
      <c r="A504" t="s">
        <v>937</v>
      </c>
    </row>
    <row r="505" spans="1:1" x14ac:dyDescent="0.2">
      <c r="A505" t="s">
        <v>938</v>
      </c>
    </row>
    <row r="506" spans="1:1" x14ac:dyDescent="0.2">
      <c r="A506" t="s">
        <v>939</v>
      </c>
    </row>
    <row r="507" spans="1:1" x14ac:dyDescent="0.2">
      <c r="A507" t="s">
        <v>940</v>
      </c>
    </row>
    <row r="508" spans="1:1" x14ac:dyDescent="0.2">
      <c r="A508" t="s">
        <v>941</v>
      </c>
    </row>
    <row r="509" spans="1:1" x14ac:dyDescent="0.2">
      <c r="A509" t="s">
        <v>942</v>
      </c>
    </row>
    <row r="511" spans="1:1" x14ac:dyDescent="0.2">
      <c r="A511" t="s">
        <v>417</v>
      </c>
    </row>
    <row r="512" spans="1:1" x14ac:dyDescent="0.2">
      <c r="A512" t="s">
        <v>118</v>
      </c>
    </row>
    <row r="513" spans="1:1" x14ac:dyDescent="0.2">
      <c r="A513" t="s">
        <v>818</v>
      </c>
    </row>
    <row r="514" spans="1:1" x14ac:dyDescent="0.2">
      <c r="A514" t="s">
        <v>119</v>
      </c>
    </row>
    <row r="515" spans="1:1" x14ac:dyDescent="0.2">
      <c r="A515" t="s">
        <v>820</v>
      </c>
    </row>
    <row r="516" spans="1:1" x14ac:dyDescent="0.2">
      <c r="A516" t="s">
        <v>120</v>
      </c>
    </row>
    <row r="517" spans="1:1" x14ac:dyDescent="0.2">
      <c r="A517" t="s">
        <v>822</v>
      </c>
    </row>
    <row r="518" spans="1:1" x14ac:dyDescent="0.2">
      <c r="A518" t="s">
        <v>823</v>
      </c>
    </row>
    <row r="519" spans="1:1" x14ac:dyDescent="0.2">
      <c r="A519" t="s">
        <v>828</v>
      </c>
    </row>
    <row r="520" spans="1:1" x14ac:dyDescent="0.2">
      <c r="A520" t="s">
        <v>829</v>
      </c>
    </row>
    <row r="521" spans="1:1" x14ac:dyDescent="0.2">
      <c r="A521" t="s">
        <v>121</v>
      </c>
    </row>
    <row r="522" spans="1:1" x14ac:dyDescent="0.2">
      <c r="A522" t="s">
        <v>831</v>
      </c>
    </row>
    <row r="523" spans="1:1" x14ac:dyDescent="0.2">
      <c r="A523" t="s">
        <v>832</v>
      </c>
    </row>
    <row r="524" spans="1:1" x14ac:dyDescent="0.2">
      <c r="A524" t="s">
        <v>833</v>
      </c>
    </row>
    <row r="525" spans="1:1" x14ac:dyDescent="0.2">
      <c r="A525" t="s">
        <v>834</v>
      </c>
    </row>
    <row r="526" spans="1:1" x14ac:dyDescent="0.2">
      <c r="A526" t="s">
        <v>122</v>
      </c>
    </row>
    <row r="527" spans="1:1" x14ac:dyDescent="0.2">
      <c r="A527" t="s">
        <v>836</v>
      </c>
    </row>
    <row r="528" spans="1:1" x14ac:dyDescent="0.2">
      <c r="A528" t="s">
        <v>123</v>
      </c>
    </row>
    <row r="529" spans="1:1" x14ac:dyDescent="0.2">
      <c r="A529" t="s">
        <v>838</v>
      </c>
    </row>
    <row r="530" spans="1:1" x14ac:dyDescent="0.2">
      <c r="A530" t="s">
        <v>839</v>
      </c>
    </row>
    <row r="531" spans="1:1" x14ac:dyDescent="0.2">
      <c r="A531" t="s">
        <v>840</v>
      </c>
    </row>
    <row r="532" spans="1:1" x14ac:dyDescent="0.2">
      <c r="A532" t="s">
        <v>124</v>
      </c>
    </row>
    <row r="533" spans="1:1" x14ac:dyDescent="0.2">
      <c r="A533" t="s">
        <v>842</v>
      </c>
    </row>
    <row r="534" spans="1:1" x14ac:dyDescent="0.2">
      <c r="A534" t="s">
        <v>125</v>
      </c>
    </row>
    <row r="535" spans="1:1" x14ac:dyDescent="0.2">
      <c r="A535" t="s">
        <v>844</v>
      </c>
    </row>
    <row r="536" spans="1:1" x14ac:dyDescent="0.2">
      <c r="A536" t="s">
        <v>126</v>
      </c>
    </row>
    <row r="537" spans="1:1" x14ac:dyDescent="0.2">
      <c r="A537" t="s">
        <v>846</v>
      </c>
    </row>
    <row r="538" spans="1:1" x14ac:dyDescent="0.2">
      <c r="A538" t="s">
        <v>127</v>
      </c>
    </row>
    <row r="539" spans="1:1" x14ac:dyDescent="0.2">
      <c r="A539" t="s">
        <v>128</v>
      </c>
    </row>
    <row r="540" spans="1:1" x14ac:dyDescent="0.2">
      <c r="A540" t="s">
        <v>849</v>
      </c>
    </row>
    <row r="541" spans="1:1" x14ac:dyDescent="0.2">
      <c r="A541" t="s">
        <v>850</v>
      </c>
    </row>
    <row r="542" spans="1:1" x14ac:dyDescent="0.2">
      <c r="A542" t="s">
        <v>129</v>
      </c>
    </row>
    <row r="543" spans="1:1" x14ac:dyDescent="0.2">
      <c r="A543" t="s">
        <v>852</v>
      </c>
    </row>
    <row r="544" spans="1:1" x14ac:dyDescent="0.2">
      <c r="A544" t="s">
        <v>130</v>
      </c>
    </row>
    <row r="545" spans="1:1" x14ac:dyDescent="0.2">
      <c r="A545" t="s">
        <v>854</v>
      </c>
    </row>
    <row r="546" spans="1:1" x14ac:dyDescent="0.2">
      <c r="A546" t="s">
        <v>855</v>
      </c>
    </row>
    <row r="547" spans="1:1" x14ac:dyDescent="0.2">
      <c r="A547" t="s">
        <v>856</v>
      </c>
    </row>
    <row r="548" spans="1:1" x14ac:dyDescent="0.2">
      <c r="A548" t="s">
        <v>131</v>
      </c>
    </row>
    <row r="549" spans="1:1" x14ac:dyDescent="0.2">
      <c r="A549" t="s">
        <v>858</v>
      </c>
    </row>
    <row r="550" spans="1:1" x14ac:dyDescent="0.2">
      <c r="A550" t="s">
        <v>859</v>
      </c>
    </row>
    <row r="551" spans="1:1" x14ac:dyDescent="0.2">
      <c r="A551" t="s">
        <v>860</v>
      </c>
    </row>
    <row r="552" spans="1:1" x14ac:dyDescent="0.2">
      <c r="A552" t="s">
        <v>861</v>
      </c>
    </row>
    <row r="553" spans="1:1" x14ac:dyDescent="0.2">
      <c r="A553" t="s">
        <v>862</v>
      </c>
    </row>
    <row r="554" spans="1:1" x14ac:dyDescent="0.2">
      <c r="A554" t="s">
        <v>132</v>
      </c>
    </row>
    <row r="555" spans="1:1" x14ac:dyDescent="0.2">
      <c r="A555" t="s">
        <v>864</v>
      </c>
    </row>
    <row r="556" spans="1:1" x14ac:dyDescent="0.2">
      <c r="A556" t="s">
        <v>865</v>
      </c>
    </row>
    <row r="557" spans="1:1" x14ac:dyDescent="0.2">
      <c r="A557" t="s">
        <v>133</v>
      </c>
    </row>
    <row r="558" spans="1:1" x14ac:dyDescent="0.2">
      <c r="A558" t="s">
        <v>867</v>
      </c>
    </row>
    <row r="559" spans="1:1" x14ac:dyDescent="0.2">
      <c r="A559" t="s">
        <v>868</v>
      </c>
    </row>
    <row r="560" spans="1:1" x14ac:dyDescent="0.2">
      <c r="A560" t="s">
        <v>134</v>
      </c>
    </row>
    <row r="561" spans="1:1" x14ac:dyDescent="0.2">
      <c r="A561" t="s">
        <v>135</v>
      </c>
    </row>
    <row r="562" spans="1:1" x14ac:dyDescent="0.2">
      <c r="A562" t="s">
        <v>871</v>
      </c>
    </row>
    <row r="563" spans="1:1" x14ac:dyDescent="0.2">
      <c r="A563" t="s">
        <v>872</v>
      </c>
    </row>
    <row r="564" spans="1:1" x14ac:dyDescent="0.2">
      <c r="A564" t="s">
        <v>136</v>
      </c>
    </row>
    <row r="565" spans="1:1" x14ac:dyDescent="0.2">
      <c r="A565" t="s">
        <v>874</v>
      </c>
    </row>
    <row r="566" spans="1:1" x14ac:dyDescent="0.2">
      <c r="A566" t="s">
        <v>137</v>
      </c>
    </row>
    <row r="567" spans="1:1" x14ac:dyDescent="0.2">
      <c r="A567" t="s">
        <v>876</v>
      </c>
    </row>
    <row r="568" spans="1:1" x14ac:dyDescent="0.2">
      <c r="A568" t="s">
        <v>877</v>
      </c>
    </row>
    <row r="569" spans="1:1" x14ac:dyDescent="0.2">
      <c r="A569" t="s">
        <v>878</v>
      </c>
    </row>
    <row r="570" spans="1:1" x14ac:dyDescent="0.2">
      <c r="A570" t="s">
        <v>879</v>
      </c>
    </row>
    <row r="571" spans="1:1" x14ac:dyDescent="0.2">
      <c r="A571" t="s">
        <v>880</v>
      </c>
    </row>
    <row r="572" spans="1:1" x14ac:dyDescent="0.2">
      <c r="A572" t="s">
        <v>881</v>
      </c>
    </row>
    <row r="573" spans="1:1" x14ac:dyDescent="0.2">
      <c r="A573" t="s">
        <v>882</v>
      </c>
    </row>
    <row r="574" spans="1:1" x14ac:dyDescent="0.2">
      <c r="A574" t="s">
        <v>883</v>
      </c>
    </row>
    <row r="575" spans="1:1" x14ac:dyDescent="0.2">
      <c r="A575" t="s">
        <v>884</v>
      </c>
    </row>
    <row r="576" spans="1:1" x14ac:dyDescent="0.2">
      <c r="A576" t="s">
        <v>885</v>
      </c>
    </row>
    <row r="577" spans="1:1" x14ac:dyDescent="0.2">
      <c r="A577" t="s">
        <v>886</v>
      </c>
    </row>
    <row r="578" spans="1:1" x14ac:dyDescent="0.2">
      <c r="A578" t="s">
        <v>887</v>
      </c>
    </row>
    <row r="579" spans="1:1" x14ac:dyDescent="0.2">
      <c r="A579" t="s">
        <v>888</v>
      </c>
    </row>
    <row r="580" spans="1:1" x14ac:dyDescent="0.2">
      <c r="A580" t="s">
        <v>138</v>
      </c>
    </row>
    <row r="581" spans="1:1" x14ac:dyDescent="0.2">
      <c r="A581" t="s">
        <v>890</v>
      </c>
    </row>
    <row r="582" spans="1:1" x14ac:dyDescent="0.2">
      <c r="A582" t="s">
        <v>139</v>
      </c>
    </row>
    <row r="583" spans="1:1" x14ac:dyDescent="0.2">
      <c r="A583" t="s">
        <v>892</v>
      </c>
    </row>
    <row r="584" spans="1:1" x14ac:dyDescent="0.2">
      <c r="A584" t="s">
        <v>140</v>
      </c>
    </row>
    <row r="585" spans="1:1" x14ac:dyDescent="0.2">
      <c r="A585" t="s">
        <v>894</v>
      </c>
    </row>
    <row r="586" spans="1:1" x14ac:dyDescent="0.2">
      <c r="A586" t="s">
        <v>895</v>
      </c>
    </row>
    <row r="587" spans="1:1" x14ac:dyDescent="0.2">
      <c r="A587" t="s">
        <v>896</v>
      </c>
    </row>
    <row r="588" spans="1:1" x14ac:dyDescent="0.2">
      <c r="A588" t="s">
        <v>897</v>
      </c>
    </row>
    <row r="589" spans="1:1" x14ac:dyDescent="0.2">
      <c r="A589" t="s">
        <v>141</v>
      </c>
    </row>
    <row r="590" spans="1:1" x14ac:dyDescent="0.2">
      <c r="A590" t="s">
        <v>899</v>
      </c>
    </row>
    <row r="591" spans="1:1" x14ac:dyDescent="0.2">
      <c r="A591" t="s">
        <v>900</v>
      </c>
    </row>
    <row r="592" spans="1:1" x14ac:dyDescent="0.2">
      <c r="A592" t="s">
        <v>901</v>
      </c>
    </row>
    <row r="593" spans="1:1" x14ac:dyDescent="0.2">
      <c r="A593" t="s">
        <v>902</v>
      </c>
    </row>
    <row r="594" spans="1:1" x14ac:dyDescent="0.2">
      <c r="A594" t="s">
        <v>142</v>
      </c>
    </row>
    <row r="595" spans="1:1" x14ac:dyDescent="0.2">
      <c r="A595" t="s">
        <v>904</v>
      </c>
    </row>
    <row r="596" spans="1:1" x14ac:dyDescent="0.2">
      <c r="A596" t="s">
        <v>143</v>
      </c>
    </row>
    <row r="597" spans="1:1" x14ac:dyDescent="0.2">
      <c r="A597" t="s">
        <v>906</v>
      </c>
    </row>
    <row r="598" spans="1:1" x14ac:dyDescent="0.2">
      <c r="A598" t="s">
        <v>907</v>
      </c>
    </row>
    <row r="599" spans="1:1" x14ac:dyDescent="0.2">
      <c r="A599" t="s">
        <v>908</v>
      </c>
    </row>
    <row r="600" spans="1:1" x14ac:dyDescent="0.2">
      <c r="A600" t="s">
        <v>144</v>
      </c>
    </row>
    <row r="601" spans="1:1" x14ac:dyDescent="0.2">
      <c r="A601" t="s">
        <v>910</v>
      </c>
    </row>
    <row r="602" spans="1:1" x14ac:dyDescent="0.2">
      <c r="A602" t="s">
        <v>145</v>
      </c>
    </row>
    <row r="603" spans="1:1" x14ac:dyDescent="0.2">
      <c r="A603" t="s">
        <v>912</v>
      </c>
    </row>
    <row r="604" spans="1:1" x14ac:dyDescent="0.2">
      <c r="A604" t="s">
        <v>195</v>
      </c>
    </row>
    <row r="605" spans="1:1" x14ac:dyDescent="0.2">
      <c r="A605" t="s">
        <v>914</v>
      </c>
    </row>
    <row r="606" spans="1:1" x14ac:dyDescent="0.2">
      <c r="A606" t="s">
        <v>196</v>
      </c>
    </row>
    <row r="607" spans="1:1" x14ac:dyDescent="0.2">
      <c r="A607" t="s">
        <v>197</v>
      </c>
    </row>
    <row r="608" spans="1:1" x14ac:dyDescent="0.2">
      <c r="A608" t="s">
        <v>917</v>
      </c>
    </row>
    <row r="609" spans="1:1" x14ac:dyDescent="0.2">
      <c r="A609" t="s">
        <v>918</v>
      </c>
    </row>
    <row r="610" spans="1:1" x14ac:dyDescent="0.2">
      <c r="A610" t="s">
        <v>198</v>
      </c>
    </row>
    <row r="611" spans="1:1" x14ac:dyDescent="0.2">
      <c r="A611" t="s">
        <v>920</v>
      </c>
    </row>
    <row r="612" spans="1:1" x14ac:dyDescent="0.2">
      <c r="A612" t="s">
        <v>199</v>
      </c>
    </row>
    <row r="613" spans="1:1" x14ac:dyDescent="0.2">
      <c r="A613" t="s">
        <v>922</v>
      </c>
    </row>
    <row r="614" spans="1:1" x14ac:dyDescent="0.2">
      <c r="A614" t="s">
        <v>923</v>
      </c>
    </row>
    <row r="615" spans="1:1" x14ac:dyDescent="0.2">
      <c r="A615" t="s">
        <v>924</v>
      </c>
    </row>
    <row r="616" spans="1:1" x14ac:dyDescent="0.2">
      <c r="A616" t="s">
        <v>200</v>
      </c>
    </row>
    <row r="617" spans="1:1" x14ac:dyDescent="0.2">
      <c r="A617" t="s">
        <v>926</v>
      </c>
    </row>
    <row r="618" spans="1:1" x14ac:dyDescent="0.2">
      <c r="A618" t="s">
        <v>927</v>
      </c>
    </row>
    <row r="619" spans="1:1" x14ac:dyDescent="0.2">
      <c r="A619" t="s">
        <v>928</v>
      </c>
    </row>
    <row r="620" spans="1:1" x14ac:dyDescent="0.2">
      <c r="A620" t="s">
        <v>929</v>
      </c>
    </row>
    <row r="621" spans="1:1" x14ac:dyDescent="0.2">
      <c r="A621" t="s">
        <v>930</v>
      </c>
    </row>
    <row r="622" spans="1:1" x14ac:dyDescent="0.2">
      <c r="A622" t="s">
        <v>201</v>
      </c>
    </row>
    <row r="623" spans="1:1" x14ac:dyDescent="0.2">
      <c r="A623" t="s">
        <v>932</v>
      </c>
    </row>
    <row r="624" spans="1:1" x14ac:dyDescent="0.2">
      <c r="A624" t="s">
        <v>933</v>
      </c>
    </row>
    <row r="625" spans="1:1" x14ac:dyDescent="0.2">
      <c r="A625" t="s">
        <v>202</v>
      </c>
    </row>
    <row r="626" spans="1:1" x14ac:dyDescent="0.2">
      <c r="A626" t="s">
        <v>935</v>
      </c>
    </row>
    <row r="627" spans="1:1" x14ac:dyDescent="0.2">
      <c r="A627" t="s">
        <v>936</v>
      </c>
    </row>
    <row r="628" spans="1:1" x14ac:dyDescent="0.2">
      <c r="A628" t="s">
        <v>203</v>
      </c>
    </row>
    <row r="629" spans="1:1" x14ac:dyDescent="0.2">
      <c r="A629" t="s">
        <v>204</v>
      </c>
    </row>
    <row r="630" spans="1:1" x14ac:dyDescent="0.2">
      <c r="A630" t="s">
        <v>939</v>
      </c>
    </row>
    <row r="631" spans="1:1" x14ac:dyDescent="0.2">
      <c r="A631" t="s">
        <v>940</v>
      </c>
    </row>
    <row r="632" spans="1:1" x14ac:dyDescent="0.2">
      <c r="A632" t="s">
        <v>205</v>
      </c>
    </row>
    <row r="633" spans="1:1" x14ac:dyDescent="0.2">
      <c r="A633" t="s">
        <v>942</v>
      </c>
    </row>
  </sheetData>
  <phoneticPr fontId="3" type="noConversion"/>
  <pageMargins left="0.78740157499999996" right="0.78740157499999996" top="0.984251969" bottom="0.984251969" header="0.49212598499999999" footer="0.49212598499999999"/>
  <pageSetup paperSize="9" orientation="portrait" horizontalDpi="4294967295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4"/>
  <sheetViews>
    <sheetView topLeftCell="E1" workbookViewId="0">
      <selection activeCell="P5" sqref="P5"/>
    </sheetView>
  </sheetViews>
  <sheetFormatPr defaultRowHeight="12.75" x14ac:dyDescent="0.2"/>
  <cols>
    <col min="1" max="1" width="4" customWidth="1"/>
    <col min="2" max="2" width="6.140625" customWidth="1"/>
    <col min="3" max="5" width="4.7109375" customWidth="1"/>
    <col min="7" max="7" width="10.140625" style="1" bestFit="1" customWidth="1"/>
    <col min="14" max="14" width="9.140625" style="6"/>
    <col min="16" max="16" width="9.140625" style="47"/>
    <col min="18" max="18" width="9.140625" style="2"/>
  </cols>
  <sheetData>
    <row r="1" spans="1:31" x14ac:dyDescent="0.2">
      <c r="A1" t="s">
        <v>674</v>
      </c>
      <c r="G1" s="1" t="s">
        <v>663</v>
      </c>
      <c r="H1" s="3">
        <f>M1</f>
        <v>2.1450000000000067</v>
      </c>
      <c r="I1">
        <f>(95.44-J1)/2</f>
        <v>13.589999999999996</v>
      </c>
      <c r="J1" s="201">
        <v>68.260000000000005</v>
      </c>
      <c r="K1" s="201"/>
      <c r="L1">
        <f>I1</f>
        <v>13.589999999999996</v>
      </c>
      <c r="M1" s="3">
        <f>(99.73-I1-J1-L1)/2</f>
        <v>2.1450000000000067</v>
      </c>
    </row>
    <row r="2" spans="1:31" x14ac:dyDescent="0.2">
      <c r="G2" s="1">
        <v>0.5</v>
      </c>
      <c r="H2" s="2">
        <f>I2-(H1/100)</f>
        <v>1.3499999999999207E-3</v>
      </c>
      <c r="I2" s="2">
        <f>J2-(I1/100)</f>
        <v>2.2799999999999987E-2</v>
      </c>
      <c r="J2" s="4">
        <f>G2-(J1/200)</f>
        <v>0.15869999999999995</v>
      </c>
      <c r="K2" s="2">
        <f>G2+(J1/200)</f>
        <v>0.84130000000000005</v>
      </c>
      <c r="L2" s="2">
        <f>K2+(L1/100)</f>
        <v>0.97720000000000007</v>
      </c>
      <c r="M2" s="2">
        <f>L2+(M1/100)</f>
        <v>0.99865000000000015</v>
      </c>
      <c r="S2" t="s">
        <v>418</v>
      </c>
      <c r="U2" t="s">
        <v>675</v>
      </c>
      <c r="W2" s="39"/>
      <c r="AA2" t="s">
        <v>676</v>
      </c>
    </row>
    <row r="3" spans="1:31" ht="13.5" thickBot="1" x14ac:dyDescent="0.25">
      <c r="A3" t="s">
        <v>671</v>
      </c>
      <c r="B3" t="s">
        <v>672</v>
      </c>
      <c r="C3" t="s">
        <v>673</v>
      </c>
      <c r="D3" t="s">
        <v>425</v>
      </c>
      <c r="E3" t="s">
        <v>426</v>
      </c>
      <c r="F3" t="s">
        <v>656</v>
      </c>
      <c r="G3" s="1" t="s">
        <v>757</v>
      </c>
      <c r="H3" t="s">
        <v>657</v>
      </c>
      <c r="I3" t="s">
        <v>659</v>
      </c>
      <c r="J3" t="s">
        <v>660</v>
      </c>
      <c r="K3" t="s">
        <v>661</v>
      </c>
      <c r="L3" t="s">
        <v>658</v>
      </c>
      <c r="M3" t="s">
        <v>662</v>
      </c>
      <c r="O3" t="s">
        <v>666</v>
      </c>
      <c r="P3" s="47" t="s">
        <v>665</v>
      </c>
      <c r="Q3" t="s">
        <v>664</v>
      </c>
      <c r="R3" s="2" t="s">
        <v>670</v>
      </c>
      <c r="S3" s="127">
        <f>AVERAGE(S4:S111)</f>
        <v>8.9921040946120509E-2</v>
      </c>
      <c r="U3" s="7" t="s">
        <v>667</v>
      </c>
      <c r="V3" s="7" t="s">
        <v>668</v>
      </c>
      <c r="W3" s="39" t="s">
        <v>664</v>
      </c>
      <c r="X3" t="s">
        <v>670</v>
      </c>
      <c r="AA3" s="7" t="s">
        <v>667</v>
      </c>
      <c r="AB3" s="7" t="s">
        <v>668</v>
      </c>
    </row>
    <row r="4" spans="1:31" x14ac:dyDescent="0.2">
      <c r="A4" s="17">
        <f>'FULL SCADA'!M2</f>
        <v>1</v>
      </c>
      <c r="B4" s="37">
        <f>'FULL SCADA'!P2</f>
        <v>2</v>
      </c>
      <c r="C4" s="37">
        <f>'FULL SCADA'!R2</f>
        <v>1</v>
      </c>
      <c r="D4" s="37">
        <f>'FULL SCADA'!V2</f>
        <v>0.02</v>
      </c>
      <c r="E4" s="37">
        <f>'FULL SCADA'!X2</f>
        <v>1</v>
      </c>
      <c r="F4" s="9">
        <f>((D4*ABS(G4))+(0.0052*E4))/3</f>
        <v>1.2186999999999998E-2</v>
      </c>
      <c r="G4" s="11">
        <f>'FULL SCADA'!F2</f>
        <v>1.5680499999999999</v>
      </c>
      <c r="H4" s="12">
        <f>$G4-3*F4</f>
        <v>1.5314889999999999</v>
      </c>
      <c r="I4" s="12">
        <f>$G4-2*F4</f>
        <v>1.543676</v>
      </c>
      <c r="J4" s="13">
        <f>$G4-F4</f>
        <v>1.555863</v>
      </c>
      <c r="K4" s="12">
        <f>$G4+F4</f>
        <v>1.5802369999999999</v>
      </c>
      <c r="L4" s="12">
        <f>$G4+2*F4</f>
        <v>1.5924239999999998</v>
      </c>
      <c r="M4" s="12">
        <f>$G4+3*F4</f>
        <v>1.604611</v>
      </c>
      <c r="N4" s="14">
        <f ca="1">RAND()</f>
        <v>9.2588917234052159E-3</v>
      </c>
      <c r="O4" s="13">
        <v>0.9821185905741896</v>
      </c>
      <c r="P4" s="48">
        <f>((M4-H4)*(O4-$H$2)/($M$2-$H$2))+(H4)</f>
        <v>1.6033989176576415</v>
      </c>
      <c r="Q4" s="12">
        <f>ABS(P4)-ABS(G4)</f>
        <v>3.5348917657641588E-2</v>
      </c>
      <c r="R4" s="16">
        <f>ABS(Q4)</f>
        <v>3.5348917657641588E-2</v>
      </c>
      <c r="S4" s="32">
        <f t="shared" ref="S4:S68" si="0">ABS(R4/G4)</f>
        <v>2.2543233734665085E-2</v>
      </c>
      <c r="U4" s="8">
        <v>-1.47689</v>
      </c>
      <c r="V4" s="8">
        <v>-1.46993</v>
      </c>
      <c r="W4" s="39">
        <f>V4-U4</f>
        <v>6.9600000000000772E-3</v>
      </c>
      <c r="X4" s="2">
        <f t="shared" ref="X4:X61" si="1">ABS(W4)</f>
        <v>6.9600000000000772E-3</v>
      </c>
      <c r="Y4" s="32">
        <f>ABS(X4/U4)</f>
        <v>4.7126055427283526E-3</v>
      </c>
      <c r="AA4" s="44">
        <v>1.5680499999999999</v>
      </c>
      <c r="AB4" s="44">
        <v>1.56277</v>
      </c>
      <c r="AC4" s="39">
        <f>AB4-AA4</f>
        <v>-5.2799999999999514E-3</v>
      </c>
      <c r="AD4" s="2">
        <f t="shared" ref="AD4:AD67" si="2">ABS(AC4)</f>
        <v>5.2799999999999514E-3</v>
      </c>
      <c r="AE4" s="32">
        <f>ABS(AD4/AA4)</f>
        <v>3.3672395650648588E-3</v>
      </c>
    </row>
    <row r="5" spans="1:31" x14ac:dyDescent="0.2">
      <c r="A5" s="17">
        <f>'FULL SCADA'!M3</f>
        <v>2</v>
      </c>
      <c r="B5" s="37">
        <f>'FULL SCADA'!P3</f>
        <v>1</v>
      </c>
      <c r="C5" s="37">
        <f>'FULL SCADA'!R3</f>
        <v>1</v>
      </c>
      <c r="D5" s="37">
        <f>'FULL SCADA'!V3</f>
        <v>0.02</v>
      </c>
      <c r="E5" s="37">
        <f>'FULL SCADA'!X3</f>
        <v>2</v>
      </c>
      <c r="F5" s="9">
        <f t="shared" ref="F5:F57" si="3">((D5*ABS(G5))+(0.0052*E5))/3</f>
        <v>1.3634066666666667E-2</v>
      </c>
      <c r="G5" s="18">
        <f>'FULL SCADA'!F3</f>
        <v>-1.52511</v>
      </c>
      <c r="H5" s="19">
        <f t="shared" ref="H5:H68" si="4">$G5-3*F5</f>
        <v>-1.5660121999999999</v>
      </c>
      <c r="I5" s="19">
        <f>$G5-2*F5</f>
        <v>-1.5523781333333333</v>
      </c>
      <c r="J5" s="19">
        <f>$G5-F5</f>
        <v>-1.5387440666666667</v>
      </c>
      <c r="K5" s="19">
        <f>$G5+F5</f>
        <v>-1.5114759333333332</v>
      </c>
      <c r="L5" s="19">
        <f>$G5+2*F5</f>
        <v>-1.4978418666666666</v>
      </c>
      <c r="M5" s="19">
        <f>$G5+3*F5</f>
        <v>-1.4842078000000001</v>
      </c>
      <c r="N5" s="20">
        <f t="shared" ref="N5:N68" ca="1" si="5">RAND()</f>
        <v>0.57749174174954476</v>
      </c>
      <c r="O5" s="19">
        <v>0.83365274767304776</v>
      </c>
      <c r="P5" s="46">
        <f t="shared" ref="P5:P68" si="6">((M5-H5)*(O5-$H$2)/($M$2-$H$2))+(H5)</f>
        <v>-1.4977418431447458</v>
      </c>
      <c r="Q5" s="19">
        <f t="shared" ref="Q5:Q68" si="7">P5-G5</f>
        <v>2.7368156855254178E-2</v>
      </c>
      <c r="R5" s="22">
        <f t="shared" ref="R5:R68" si="8">ABS(Q5)</f>
        <v>2.7368156855254178E-2</v>
      </c>
      <c r="S5" s="32">
        <f t="shared" si="0"/>
        <v>1.7945037967919807E-2</v>
      </c>
      <c r="U5" s="8">
        <v>0.69588000000000005</v>
      </c>
      <c r="V5" s="8">
        <v>0.69401999999999997</v>
      </c>
      <c r="W5" s="39">
        <f t="shared" ref="W5:W41" si="9">V5-U5</f>
        <v>-1.8600000000000838E-3</v>
      </c>
      <c r="X5" s="2">
        <f t="shared" si="1"/>
        <v>1.8600000000000838E-3</v>
      </c>
      <c r="Y5" s="32">
        <f t="shared" ref="Y5:Y61" si="10">ABS(X5/U5)</f>
        <v>2.67287463355763E-3</v>
      </c>
      <c r="AA5" s="44">
        <v>-1.52511</v>
      </c>
      <c r="AB5" s="44">
        <v>-1.54782</v>
      </c>
      <c r="AC5" s="39">
        <f t="shared" ref="AC5:AC68" si="11">AB5-AA5</f>
        <v>-2.2710000000000008E-2</v>
      </c>
      <c r="AD5" s="2">
        <f t="shared" si="2"/>
        <v>2.2710000000000008E-2</v>
      </c>
      <c r="AE5" s="32">
        <f t="shared" ref="AE5:AE68" si="12">ABS(AD5/AA5)</f>
        <v>1.4890729193304095E-2</v>
      </c>
    </row>
    <row r="6" spans="1:31" x14ac:dyDescent="0.2">
      <c r="A6" s="17">
        <f>'FULL SCADA'!M4</f>
        <v>1</v>
      </c>
      <c r="B6" s="37">
        <f>'FULL SCADA'!P4</f>
        <v>5</v>
      </c>
      <c r="C6" s="37">
        <f>'FULL SCADA'!R4</f>
        <v>1</v>
      </c>
      <c r="D6" s="37">
        <f>'FULL SCADA'!V4</f>
        <v>0.02</v>
      </c>
      <c r="E6" s="37">
        <f>'FULL SCADA'!X4</f>
        <v>1</v>
      </c>
      <c r="F6" s="9">
        <f t="shared" si="3"/>
        <v>6.764E-3</v>
      </c>
      <c r="G6" s="18">
        <f>'FULL SCADA'!F4</f>
        <v>0.75460000000000005</v>
      </c>
      <c r="H6" s="19">
        <f t="shared" si="4"/>
        <v>0.73430800000000007</v>
      </c>
      <c r="I6" s="19">
        <f t="shared" ref="I6:I69" si="13">$G6-2*F6</f>
        <v>0.74107200000000006</v>
      </c>
      <c r="J6" s="19">
        <f t="shared" ref="J6:J69" si="14">$G6-F6</f>
        <v>0.74783600000000006</v>
      </c>
      <c r="K6" s="19">
        <f t="shared" ref="K6:K69" si="15">$G6+F6</f>
        <v>0.76136400000000004</v>
      </c>
      <c r="L6" s="19">
        <f t="shared" ref="L6:L69" si="16">$G6+2*F6</f>
        <v>0.76812800000000003</v>
      </c>
      <c r="M6" s="19">
        <f t="shared" ref="M6:M69" si="17">$G6+3*F6</f>
        <v>0.77489200000000003</v>
      </c>
      <c r="N6" s="20">
        <f t="shared" ca="1" si="5"/>
        <v>0.21382111882170074</v>
      </c>
      <c r="O6" s="19">
        <v>0.76293542066787179</v>
      </c>
      <c r="P6" s="46">
        <f t="shared" si="6"/>
        <v>0.76529986073637313</v>
      </c>
      <c r="Q6" s="19">
        <f t="shared" si="7"/>
        <v>1.0699860736373079E-2</v>
      </c>
      <c r="R6" s="22">
        <f t="shared" si="8"/>
        <v>1.0699860736373079E-2</v>
      </c>
      <c r="S6" s="32">
        <f t="shared" si="0"/>
        <v>1.4179513300255868E-2</v>
      </c>
      <c r="U6" s="8">
        <v>0.53613</v>
      </c>
      <c r="V6" s="8">
        <v>0.53707000000000005</v>
      </c>
      <c r="W6" s="39">
        <f t="shared" si="9"/>
        <v>9.4000000000005191E-4</v>
      </c>
      <c r="X6" s="2">
        <f t="shared" si="1"/>
        <v>9.4000000000005191E-4</v>
      </c>
      <c r="Y6" s="32">
        <f t="shared" si="10"/>
        <v>1.7533061011322849E-3</v>
      </c>
      <c r="AA6" s="44">
        <v>0.75460000000000005</v>
      </c>
      <c r="AB6" s="44">
        <v>0.74333000000000005</v>
      </c>
      <c r="AC6" s="39">
        <f t="shared" si="11"/>
        <v>-1.1270000000000002E-2</v>
      </c>
      <c r="AD6" s="2">
        <f t="shared" si="2"/>
        <v>1.1270000000000002E-2</v>
      </c>
      <c r="AE6" s="32">
        <f t="shared" si="12"/>
        <v>1.4935064935064937E-2</v>
      </c>
    </row>
    <row r="7" spans="1:31" x14ac:dyDescent="0.2">
      <c r="A7" s="17">
        <f>'FULL SCADA'!M5</f>
        <v>5</v>
      </c>
      <c r="B7" s="37">
        <f>'FULL SCADA'!P5</f>
        <v>1</v>
      </c>
      <c r="C7" s="37">
        <f>'FULL SCADA'!R5</f>
        <v>1</v>
      </c>
      <c r="D7" s="37">
        <f>'FULL SCADA'!V5</f>
        <v>0.02</v>
      </c>
      <c r="E7" s="37">
        <f>'FULL SCADA'!X5</f>
        <v>2</v>
      </c>
      <c r="F7" s="9">
        <f t="shared" si="3"/>
        <v>8.3134666666666666E-3</v>
      </c>
      <c r="G7" s="18">
        <f>'FULL SCADA'!F5</f>
        <v>-0.72702</v>
      </c>
      <c r="H7" s="19">
        <f t="shared" si="4"/>
        <v>-0.75196039999999997</v>
      </c>
      <c r="I7" s="19">
        <f t="shared" si="13"/>
        <v>-0.74364693333333332</v>
      </c>
      <c r="J7" s="19">
        <f t="shared" si="14"/>
        <v>-0.73533346666666666</v>
      </c>
      <c r="K7" s="19">
        <f t="shared" si="15"/>
        <v>-0.71870653333333334</v>
      </c>
      <c r="L7" s="19">
        <f t="shared" si="16"/>
        <v>-0.71039306666666668</v>
      </c>
      <c r="M7" s="19">
        <f t="shared" si="17"/>
        <v>-0.70207960000000003</v>
      </c>
      <c r="N7" s="20">
        <f t="shared" ca="1" si="5"/>
        <v>4.8298407581184866E-2</v>
      </c>
      <c r="O7" s="19">
        <v>0.82870462118418331</v>
      </c>
      <c r="P7" s="46">
        <f t="shared" si="6"/>
        <v>-0.71057956134727362</v>
      </c>
      <c r="Q7" s="19">
        <f t="shared" si="7"/>
        <v>1.6440438652726375E-2</v>
      </c>
      <c r="R7" s="22">
        <f t="shared" si="8"/>
        <v>1.6440438652726375E-2</v>
      </c>
      <c r="S7" s="32">
        <f t="shared" si="0"/>
        <v>2.2613461325309309E-2</v>
      </c>
      <c r="U7" s="8">
        <v>0.39426</v>
      </c>
      <c r="V7" s="8">
        <v>0.39455000000000001</v>
      </c>
      <c r="W7" s="39">
        <f t="shared" si="9"/>
        <v>2.9000000000001247E-4</v>
      </c>
      <c r="X7" s="2">
        <f t="shared" si="1"/>
        <v>2.9000000000001247E-4</v>
      </c>
      <c r="Y7" s="32">
        <f t="shared" si="10"/>
        <v>7.3555521736928039E-4</v>
      </c>
      <c r="AA7" s="44">
        <v>-0.72702</v>
      </c>
      <c r="AB7" s="44">
        <v>-0.72463</v>
      </c>
      <c r="AC7" s="39">
        <f t="shared" si="11"/>
        <v>2.3900000000000032E-3</v>
      </c>
      <c r="AD7" s="2">
        <f t="shared" si="2"/>
        <v>2.3900000000000032E-3</v>
      </c>
      <c r="AE7" s="32">
        <f t="shared" si="12"/>
        <v>3.2873923688481791E-3</v>
      </c>
    </row>
    <row r="8" spans="1:31" x14ac:dyDescent="0.2">
      <c r="A8" s="17">
        <f>'FULL SCADA'!M6</f>
        <v>2</v>
      </c>
      <c r="B8" s="37">
        <f>'FULL SCADA'!P6</f>
        <v>3</v>
      </c>
      <c r="C8" s="37">
        <f>'FULL SCADA'!R6</f>
        <v>1</v>
      </c>
      <c r="D8" s="37">
        <f>'FULL SCADA'!V6</f>
        <v>0.02</v>
      </c>
      <c r="E8" s="37">
        <f>'FULL SCADA'!X6</f>
        <v>1</v>
      </c>
      <c r="F8" s="9">
        <f t="shared" si="3"/>
        <v>6.6203333333333331E-3</v>
      </c>
      <c r="G8" s="18">
        <f>'FULL SCADA'!F6</f>
        <v>0.73304999999999998</v>
      </c>
      <c r="H8" s="19">
        <f t="shared" si="4"/>
        <v>0.71318899999999996</v>
      </c>
      <c r="I8" s="19">
        <f t="shared" si="13"/>
        <v>0.7198093333333333</v>
      </c>
      <c r="J8" s="19">
        <f t="shared" si="14"/>
        <v>0.72642966666666664</v>
      </c>
      <c r="K8" s="19">
        <f t="shared" si="15"/>
        <v>0.73967033333333332</v>
      </c>
      <c r="L8" s="19">
        <f t="shared" si="16"/>
        <v>0.74629066666666666</v>
      </c>
      <c r="M8" s="19">
        <f t="shared" si="17"/>
        <v>0.752911</v>
      </c>
      <c r="N8" s="20">
        <f t="shared" ca="1" si="5"/>
        <v>0.60413323416874809</v>
      </c>
      <c r="O8" s="19">
        <v>0.33799242879987368</v>
      </c>
      <c r="P8" s="46">
        <f t="shared" si="6"/>
        <v>0.72659731300189367</v>
      </c>
      <c r="Q8" s="19">
        <f t="shared" si="7"/>
        <v>-6.4526869981063051E-3</v>
      </c>
      <c r="R8" s="22">
        <f t="shared" si="8"/>
        <v>6.4526869981063051E-3</v>
      </c>
      <c r="S8" s="32">
        <f t="shared" si="0"/>
        <v>8.802519607265951E-3</v>
      </c>
      <c r="U8" s="8">
        <v>-0.13685</v>
      </c>
      <c r="V8" s="8">
        <v>-0.13727</v>
      </c>
      <c r="W8" s="39">
        <f t="shared" si="9"/>
        <v>-4.200000000000037E-4</v>
      </c>
      <c r="X8" s="2">
        <f t="shared" si="1"/>
        <v>4.200000000000037E-4</v>
      </c>
      <c r="Y8" s="32">
        <f t="shared" si="10"/>
        <v>3.0690537084399248E-3</v>
      </c>
      <c r="AA8" s="44">
        <v>0.73304999999999998</v>
      </c>
      <c r="AB8" s="44">
        <v>0.73387999999999998</v>
      </c>
      <c r="AC8" s="39">
        <f t="shared" si="11"/>
        <v>8.2999999999999741E-4</v>
      </c>
      <c r="AD8" s="2">
        <f t="shared" si="2"/>
        <v>8.2999999999999741E-4</v>
      </c>
      <c r="AE8" s="32">
        <f t="shared" si="12"/>
        <v>1.1322556442261748E-3</v>
      </c>
    </row>
    <row r="9" spans="1:31" x14ac:dyDescent="0.2">
      <c r="A9" s="17">
        <f>'FULL SCADA'!M7</f>
        <v>3</v>
      </c>
      <c r="B9" s="37">
        <f>'FULL SCADA'!P7</f>
        <v>2</v>
      </c>
      <c r="C9" s="37">
        <f>'FULL SCADA'!R7</f>
        <v>1</v>
      </c>
      <c r="D9" s="37">
        <f>'FULL SCADA'!V7</f>
        <v>0.02</v>
      </c>
      <c r="E9" s="37">
        <f>'FULL SCADA'!X7</f>
        <v>2</v>
      </c>
      <c r="F9" s="9">
        <f t="shared" si="3"/>
        <v>8.1985333333333323E-3</v>
      </c>
      <c r="G9" s="18">
        <f>'FULL SCADA'!F7</f>
        <v>-0.70977999999999997</v>
      </c>
      <c r="H9" s="19">
        <f t="shared" si="4"/>
        <v>-0.73437559999999991</v>
      </c>
      <c r="I9" s="19">
        <f t="shared" si="13"/>
        <v>-0.72617706666666659</v>
      </c>
      <c r="J9" s="19">
        <f t="shared" si="14"/>
        <v>-0.71797853333333328</v>
      </c>
      <c r="K9" s="19">
        <f t="shared" si="15"/>
        <v>-0.70158146666666665</v>
      </c>
      <c r="L9" s="19">
        <f t="shared" si="16"/>
        <v>-0.69338293333333334</v>
      </c>
      <c r="M9" s="19">
        <f t="shared" si="17"/>
        <v>-0.68518440000000003</v>
      </c>
      <c r="N9" s="20">
        <f t="shared" ca="1" si="5"/>
        <v>0.26968682212521466</v>
      </c>
      <c r="O9" s="19">
        <v>0.75365108423180782</v>
      </c>
      <c r="P9" s="46">
        <f t="shared" si="6"/>
        <v>-0.69726881859554424</v>
      </c>
      <c r="Q9" s="19">
        <f t="shared" si="7"/>
        <v>1.2511181404455729E-2</v>
      </c>
      <c r="R9" s="22">
        <f t="shared" si="8"/>
        <v>1.2511181404455729E-2</v>
      </c>
      <c r="S9" s="32">
        <f t="shared" si="0"/>
        <v>1.7626844098813335E-2</v>
      </c>
      <c r="U9" s="8">
        <v>-9.4769999999999993E-2</v>
      </c>
      <c r="V9" s="8">
        <v>-9.5460000000000003E-2</v>
      </c>
      <c r="W9" s="39">
        <f t="shared" si="9"/>
        <v>-6.9000000000001005E-4</v>
      </c>
      <c r="X9" s="2">
        <f t="shared" si="1"/>
        <v>6.9000000000001005E-4</v>
      </c>
      <c r="Y9" s="32">
        <f t="shared" si="10"/>
        <v>7.2807850585629432E-3</v>
      </c>
      <c r="AA9" s="44">
        <v>-0.70977999999999997</v>
      </c>
      <c r="AB9" s="44">
        <v>-0.70001000000000002</v>
      </c>
      <c r="AC9" s="39">
        <f t="shared" si="11"/>
        <v>9.7699999999999454E-3</v>
      </c>
      <c r="AD9" s="2">
        <f t="shared" si="2"/>
        <v>9.7699999999999454E-3</v>
      </c>
      <c r="AE9" s="32">
        <f t="shared" si="12"/>
        <v>1.3764828538420279E-2</v>
      </c>
    </row>
    <row r="10" spans="1:31" x14ac:dyDescent="0.2">
      <c r="A10" s="17">
        <f>'FULL SCADA'!M8</f>
        <v>2</v>
      </c>
      <c r="B10" s="37">
        <f>'FULL SCADA'!P8</f>
        <v>4</v>
      </c>
      <c r="C10" s="37">
        <f>'FULL SCADA'!R8</f>
        <v>1</v>
      </c>
      <c r="D10" s="37">
        <f>'FULL SCADA'!V8</f>
        <v>0.02</v>
      </c>
      <c r="E10" s="37">
        <f>'FULL SCADA'!X8</f>
        <v>2</v>
      </c>
      <c r="F10" s="9">
        <f t="shared" si="3"/>
        <v>7.2058000000000009E-3</v>
      </c>
      <c r="G10" s="18">
        <f>'FULL SCADA'!F8</f>
        <v>0.56086999999999998</v>
      </c>
      <c r="H10" s="19">
        <f t="shared" si="4"/>
        <v>0.53925259999999997</v>
      </c>
      <c r="I10" s="19">
        <f t="shared" si="13"/>
        <v>0.54645840000000001</v>
      </c>
      <c r="J10" s="19">
        <f t="shared" si="14"/>
        <v>0.55366419999999994</v>
      </c>
      <c r="K10" s="19">
        <f t="shared" si="15"/>
        <v>0.56807580000000002</v>
      </c>
      <c r="L10" s="19">
        <f t="shared" si="16"/>
        <v>0.57528159999999995</v>
      </c>
      <c r="M10" s="19">
        <f t="shared" si="17"/>
        <v>0.58248739999999999</v>
      </c>
      <c r="N10" s="20">
        <f t="shared" ca="1" si="5"/>
        <v>0.95996579686932115</v>
      </c>
      <c r="O10" s="19">
        <v>0.36744988887014074</v>
      </c>
      <c r="P10" s="46">
        <f t="shared" si="6"/>
        <v>0.55512370746547957</v>
      </c>
      <c r="Q10" s="19">
        <f t="shared" si="7"/>
        <v>-5.7462925345204141E-3</v>
      </c>
      <c r="R10" s="22">
        <f t="shared" si="8"/>
        <v>5.7462925345204141E-3</v>
      </c>
      <c r="S10" s="32">
        <f t="shared" si="0"/>
        <v>1.0245319832617924E-2</v>
      </c>
      <c r="U10" s="8">
        <v>-3.0099999999999998E-2</v>
      </c>
      <c r="V10" s="8">
        <v>-3.0099999999999998E-2</v>
      </c>
      <c r="W10" s="39">
        <f t="shared" si="9"/>
        <v>0</v>
      </c>
      <c r="X10" s="2">
        <f t="shared" si="1"/>
        <v>0</v>
      </c>
      <c r="Y10" s="32">
        <f t="shared" si="10"/>
        <v>0</v>
      </c>
      <c r="AA10" s="44">
        <v>0.56086999999999998</v>
      </c>
      <c r="AB10" s="44">
        <v>0.56943999999999995</v>
      </c>
      <c r="AC10" s="39">
        <f t="shared" si="11"/>
        <v>8.5699999999999665E-3</v>
      </c>
      <c r="AD10" s="2">
        <f t="shared" si="2"/>
        <v>8.5699999999999665E-3</v>
      </c>
      <c r="AE10" s="32">
        <f t="shared" si="12"/>
        <v>1.5279833116408377E-2</v>
      </c>
    </row>
    <row r="11" spans="1:31" x14ac:dyDescent="0.2">
      <c r="A11" s="17">
        <f>'FULL SCADA'!M9</f>
        <v>4</v>
      </c>
      <c r="B11" s="37">
        <f>'FULL SCADA'!P9</f>
        <v>2</v>
      </c>
      <c r="C11" s="37">
        <f>'FULL SCADA'!R9</f>
        <v>1</v>
      </c>
      <c r="D11" s="37">
        <f>'FULL SCADA'!V9</f>
        <v>0.02</v>
      </c>
      <c r="E11" s="37">
        <f>'FULL SCADA'!X9</f>
        <v>2</v>
      </c>
      <c r="F11" s="9">
        <f t="shared" si="3"/>
        <v>7.0941999999999993E-3</v>
      </c>
      <c r="G11" s="18">
        <f>'FULL SCADA'!F9</f>
        <v>-0.54413</v>
      </c>
      <c r="H11" s="19">
        <f t="shared" si="4"/>
        <v>-0.56541260000000004</v>
      </c>
      <c r="I11" s="19">
        <f t="shared" si="13"/>
        <v>-0.55831839999999999</v>
      </c>
      <c r="J11" s="19">
        <f t="shared" si="14"/>
        <v>-0.55122420000000005</v>
      </c>
      <c r="K11" s="19">
        <f t="shared" si="15"/>
        <v>-0.53703579999999995</v>
      </c>
      <c r="L11" s="19">
        <f t="shared" si="16"/>
        <v>-0.52994160000000001</v>
      </c>
      <c r="M11" s="19">
        <f t="shared" si="17"/>
        <v>-0.52284739999999996</v>
      </c>
      <c r="N11" s="20">
        <f t="shared" ca="1" si="5"/>
        <v>0.44569366695192558</v>
      </c>
      <c r="O11" s="19">
        <v>0.67633959562037993</v>
      </c>
      <c r="P11" s="49">
        <f t="shared" si="6"/>
        <v>-0.53660374896670948</v>
      </c>
      <c r="Q11" s="19">
        <f t="shared" si="7"/>
        <v>7.5262510332905208E-3</v>
      </c>
      <c r="R11" s="22">
        <f t="shared" si="8"/>
        <v>7.5262510332905208E-3</v>
      </c>
      <c r="S11" s="38">
        <f t="shared" si="0"/>
        <v>1.3831714908736002E-2</v>
      </c>
      <c r="U11" s="8">
        <v>-4.3049999999999998E-2</v>
      </c>
      <c r="V11" s="8">
        <v>-4.3189999999999999E-2</v>
      </c>
      <c r="W11" s="39">
        <f t="shared" si="9"/>
        <v>-1.4000000000000123E-4</v>
      </c>
      <c r="X11" s="2">
        <f t="shared" si="1"/>
        <v>1.4000000000000123E-4</v>
      </c>
      <c r="Y11" s="32">
        <f t="shared" si="10"/>
        <v>3.2520325203252319E-3</v>
      </c>
      <c r="AA11" s="44">
        <v>-0.54413</v>
      </c>
      <c r="AB11" s="44">
        <v>-0.5444</v>
      </c>
      <c r="AC11" s="39">
        <f t="shared" si="11"/>
        <v>-2.6999999999999247E-4</v>
      </c>
      <c r="AD11" s="2">
        <f t="shared" si="2"/>
        <v>2.6999999999999247E-4</v>
      </c>
      <c r="AE11" s="32">
        <f t="shared" si="12"/>
        <v>4.9620495102271965E-4</v>
      </c>
    </row>
    <row r="12" spans="1:31" x14ac:dyDescent="0.2">
      <c r="A12" s="17">
        <f>'FULL SCADA'!M10</f>
        <v>2</v>
      </c>
      <c r="B12" s="37">
        <f>'FULL SCADA'!P10</f>
        <v>5</v>
      </c>
      <c r="C12" s="37">
        <f>'FULL SCADA'!R10</f>
        <v>1</v>
      </c>
      <c r="D12" s="37">
        <f>'FULL SCADA'!V10</f>
        <v>0.02</v>
      </c>
      <c r="E12" s="37">
        <f>'FULL SCADA'!X10</f>
        <v>2</v>
      </c>
      <c r="F12" s="9">
        <f t="shared" si="3"/>
        <v>6.2289999999999993E-3</v>
      </c>
      <c r="G12" s="18">
        <f>'FULL SCADA'!F10</f>
        <v>0.41435</v>
      </c>
      <c r="H12" s="19">
        <f t="shared" si="4"/>
        <v>0.39566299999999999</v>
      </c>
      <c r="I12" s="19">
        <f t="shared" si="13"/>
        <v>0.40189199999999997</v>
      </c>
      <c r="J12" s="19">
        <f t="shared" si="14"/>
        <v>0.40812100000000001</v>
      </c>
      <c r="K12" s="19">
        <f t="shared" si="15"/>
        <v>0.42057899999999998</v>
      </c>
      <c r="L12" s="19">
        <f t="shared" si="16"/>
        <v>0.42680800000000002</v>
      </c>
      <c r="M12" s="19">
        <f t="shared" si="17"/>
        <v>0.43303700000000001</v>
      </c>
      <c r="N12" s="20">
        <f t="shared" ca="1" si="5"/>
        <v>0.7410749090124753</v>
      </c>
      <c r="O12" s="19">
        <v>0.98676814111584088</v>
      </c>
      <c r="P12" s="49">
        <f t="shared" si="6"/>
        <v>0.43259172516400624</v>
      </c>
      <c r="Q12" s="19">
        <f t="shared" si="7"/>
        <v>1.8241725164006239E-2</v>
      </c>
      <c r="R12" s="22">
        <f t="shared" si="8"/>
        <v>1.8241725164006239E-2</v>
      </c>
      <c r="S12" s="38">
        <f t="shared" si="0"/>
        <v>4.402491894293771E-2</v>
      </c>
      <c r="U12" s="8">
        <v>0.14938000000000001</v>
      </c>
      <c r="V12" s="8">
        <v>0.14951</v>
      </c>
      <c r="W12" s="39">
        <f t="shared" si="9"/>
        <v>1.2999999999999123E-4</v>
      </c>
      <c r="X12" s="2">
        <f t="shared" si="1"/>
        <v>1.2999999999999123E-4</v>
      </c>
      <c r="Y12" s="32">
        <f t="shared" si="10"/>
        <v>8.7026375686163622E-4</v>
      </c>
      <c r="AA12" s="44">
        <v>0.41435</v>
      </c>
      <c r="AB12" s="44">
        <v>0.41638999999999998</v>
      </c>
      <c r="AC12" s="39">
        <f t="shared" si="11"/>
        <v>2.0399999999999863E-3</v>
      </c>
      <c r="AD12" s="2">
        <f t="shared" si="2"/>
        <v>2.0399999999999863E-3</v>
      </c>
      <c r="AE12" s="32">
        <f t="shared" si="12"/>
        <v>4.9233739592131924E-3</v>
      </c>
    </row>
    <row r="13" spans="1:31" x14ac:dyDescent="0.2">
      <c r="A13" s="17">
        <f>'FULL SCADA'!M11</f>
        <v>5</v>
      </c>
      <c r="B13" s="37">
        <f>'FULL SCADA'!P11</f>
        <v>2</v>
      </c>
      <c r="C13" s="37">
        <f>'FULL SCADA'!R11</f>
        <v>1</v>
      </c>
      <c r="D13" s="37">
        <f>'FULL SCADA'!V11</f>
        <v>0.02</v>
      </c>
      <c r="E13" s="37">
        <f>'FULL SCADA'!X11</f>
        <v>1</v>
      </c>
      <c r="F13" s="9">
        <f t="shared" si="3"/>
        <v>4.435733333333333E-3</v>
      </c>
      <c r="G13" s="18">
        <f>'FULL SCADA'!F11</f>
        <v>-0.40536</v>
      </c>
      <c r="H13" s="19">
        <f t="shared" si="4"/>
        <v>-0.41866720000000002</v>
      </c>
      <c r="I13" s="19">
        <f t="shared" si="13"/>
        <v>-0.41423146666666666</v>
      </c>
      <c r="J13" s="19">
        <f t="shared" si="14"/>
        <v>-0.40979573333333336</v>
      </c>
      <c r="K13" s="19">
        <f t="shared" si="15"/>
        <v>-0.40092426666666664</v>
      </c>
      <c r="L13" s="19">
        <f t="shared" si="16"/>
        <v>-0.39648853333333334</v>
      </c>
      <c r="M13" s="19">
        <f t="shared" si="17"/>
        <v>-0.39205279999999998</v>
      </c>
      <c r="N13" s="20">
        <f t="shared" ca="1" si="5"/>
        <v>0.40954205611391237</v>
      </c>
      <c r="O13" s="19">
        <v>0.18219614591548372</v>
      </c>
      <c r="P13" s="46">
        <f t="shared" si="6"/>
        <v>-0.41384105775007213</v>
      </c>
      <c r="Q13" s="19">
        <f t="shared" si="7"/>
        <v>-8.4810577500721296E-3</v>
      </c>
      <c r="R13" s="22">
        <f t="shared" si="8"/>
        <v>8.4810577500721296E-3</v>
      </c>
      <c r="S13" s="32">
        <f t="shared" si="0"/>
        <v>2.092228574618149E-2</v>
      </c>
      <c r="U13" s="8">
        <v>-0.30476999999999999</v>
      </c>
      <c r="V13" s="8">
        <v>-0.30584</v>
      </c>
      <c r="W13" s="39">
        <f t="shared" si="9"/>
        <v>-1.0700000000000154E-3</v>
      </c>
      <c r="X13" s="2">
        <f t="shared" si="1"/>
        <v>1.0700000000000154E-3</v>
      </c>
      <c r="Y13" s="32">
        <f t="shared" si="10"/>
        <v>3.5108442431998409E-3</v>
      </c>
      <c r="AA13" s="44">
        <v>-0.40536</v>
      </c>
      <c r="AB13" s="44">
        <v>-0.40006999999999998</v>
      </c>
      <c r="AC13" s="39">
        <f t="shared" si="11"/>
        <v>5.2900000000000169E-3</v>
      </c>
      <c r="AD13" s="2">
        <f t="shared" si="2"/>
        <v>5.2900000000000169E-3</v>
      </c>
      <c r="AE13" s="32">
        <f t="shared" si="12"/>
        <v>1.3050128281034185E-2</v>
      </c>
    </row>
    <row r="14" spans="1:31" x14ac:dyDescent="0.2">
      <c r="A14" s="17">
        <f>'FULL SCADA'!M12</f>
        <v>3</v>
      </c>
      <c r="B14" s="37">
        <f>'FULL SCADA'!P12</f>
        <v>4</v>
      </c>
      <c r="C14" s="37">
        <f>'FULL SCADA'!R12</f>
        <v>1</v>
      </c>
      <c r="D14" s="37">
        <f>'FULL SCADA'!V12</f>
        <v>0.02</v>
      </c>
      <c r="E14" s="37">
        <f>'FULL SCADA'!X12</f>
        <v>2</v>
      </c>
      <c r="F14" s="9">
        <f t="shared" si="3"/>
        <v>5.0285333333333331E-3</v>
      </c>
      <c r="G14" s="18">
        <f>'FULL SCADA'!F12</f>
        <v>-0.23427999999999999</v>
      </c>
      <c r="H14" s="19">
        <f t="shared" si="4"/>
        <v>-0.24936559999999999</v>
      </c>
      <c r="I14" s="19">
        <f t="shared" si="13"/>
        <v>-0.24433706666666666</v>
      </c>
      <c r="J14" s="19">
        <f t="shared" si="14"/>
        <v>-0.23930853333333332</v>
      </c>
      <c r="K14" s="19">
        <f t="shared" si="15"/>
        <v>-0.22925146666666665</v>
      </c>
      <c r="L14" s="19">
        <f t="shared" si="16"/>
        <v>-0.22422293333333332</v>
      </c>
      <c r="M14" s="19">
        <f t="shared" si="17"/>
        <v>-0.21919439999999998</v>
      </c>
      <c r="N14" s="20">
        <f t="shared" ca="1" si="5"/>
        <v>0.65504882870666281</v>
      </c>
      <c r="O14" s="19">
        <v>0.31512575808682275</v>
      </c>
      <c r="P14" s="50">
        <f t="shared" si="6"/>
        <v>-0.23987297877029062</v>
      </c>
      <c r="Q14" s="19">
        <f t="shared" si="7"/>
        <v>-5.5929787702906353E-3</v>
      </c>
      <c r="R14" s="22">
        <f t="shared" si="8"/>
        <v>5.5929787702906353E-3</v>
      </c>
      <c r="S14" s="32">
        <f t="shared" si="0"/>
        <v>2.3873052630572971E-2</v>
      </c>
      <c r="U14" s="8">
        <v>1.06</v>
      </c>
      <c r="V14" s="8">
        <v>1.05559</v>
      </c>
      <c r="W14" s="39">
        <f t="shared" si="9"/>
        <v>-4.410000000000025E-3</v>
      </c>
      <c r="X14" s="2">
        <f t="shared" si="1"/>
        <v>4.410000000000025E-3</v>
      </c>
      <c r="Y14" s="32">
        <f t="shared" si="10"/>
        <v>4.1603773584905895E-3</v>
      </c>
      <c r="AA14" s="44">
        <v>-0.23427999999999999</v>
      </c>
      <c r="AB14" s="44">
        <v>-0.23522000000000001</v>
      </c>
      <c r="AC14" s="39">
        <f t="shared" si="11"/>
        <v>-9.4000000000002415E-4</v>
      </c>
      <c r="AD14" s="2">
        <f t="shared" si="2"/>
        <v>9.4000000000002415E-4</v>
      </c>
      <c r="AE14" s="32">
        <f t="shared" si="12"/>
        <v>4.0122929827557802E-3</v>
      </c>
    </row>
    <row r="15" spans="1:31" x14ac:dyDescent="0.2">
      <c r="A15" s="17">
        <f>'FULL SCADA'!M13</f>
        <v>4</v>
      </c>
      <c r="B15" s="37">
        <f>'FULL SCADA'!P13</f>
        <v>3</v>
      </c>
      <c r="C15" s="37">
        <f>'FULL SCADA'!R13</f>
        <v>1</v>
      </c>
      <c r="D15" s="37">
        <f>'FULL SCADA'!V13</f>
        <v>0.02</v>
      </c>
      <c r="E15" s="37">
        <f>'FULL SCADA'!X13</f>
        <v>2</v>
      </c>
      <c r="F15" s="9">
        <f t="shared" si="3"/>
        <v>5.0536666666666672E-3</v>
      </c>
      <c r="G15" s="18">
        <f>'FULL SCADA'!F13</f>
        <v>0.23805000000000001</v>
      </c>
      <c r="H15" s="19">
        <f t="shared" si="4"/>
        <v>0.222889</v>
      </c>
      <c r="I15" s="19">
        <f t="shared" si="13"/>
        <v>0.22794266666666668</v>
      </c>
      <c r="J15" s="19">
        <f t="shared" si="14"/>
        <v>0.23299633333333333</v>
      </c>
      <c r="K15" s="19">
        <f t="shared" si="15"/>
        <v>0.24310366666666669</v>
      </c>
      <c r="L15" s="19">
        <f t="shared" si="16"/>
        <v>0.24815733333333334</v>
      </c>
      <c r="M15" s="19">
        <f t="shared" si="17"/>
        <v>0.25321100000000002</v>
      </c>
      <c r="N15" s="20">
        <f t="shared" ca="1" si="5"/>
        <v>0.68808129763577242</v>
      </c>
      <c r="O15" s="19">
        <v>0.19654916331819816</v>
      </c>
      <c r="P15" s="50">
        <f t="shared" si="6"/>
        <v>0.22882385313359513</v>
      </c>
      <c r="Q15" s="19">
        <f t="shared" si="7"/>
        <v>-9.2261468664048829E-3</v>
      </c>
      <c r="R15" s="22">
        <f t="shared" si="8"/>
        <v>9.2261468664048829E-3</v>
      </c>
      <c r="S15" s="32">
        <f t="shared" si="0"/>
        <v>3.8757180703234119E-2</v>
      </c>
      <c r="U15" s="8">
        <v>1.0449999999999999</v>
      </c>
      <c r="V15" s="8">
        <v>1.04304</v>
      </c>
      <c r="W15" s="39">
        <f t="shared" si="9"/>
        <v>-1.9599999999999618E-3</v>
      </c>
      <c r="X15" s="2">
        <f t="shared" si="1"/>
        <v>1.9599999999999618E-3</v>
      </c>
      <c r="Y15" s="32">
        <f t="shared" si="10"/>
        <v>1.8755980861243655E-3</v>
      </c>
      <c r="AA15" s="44">
        <v>0.23805000000000001</v>
      </c>
      <c r="AB15" s="44">
        <v>0.24171999999999999</v>
      </c>
      <c r="AC15" s="39">
        <f t="shared" si="11"/>
        <v>3.6699999999999788E-3</v>
      </c>
      <c r="AD15" s="2">
        <f t="shared" si="2"/>
        <v>3.6699999999999788E-3</v>
      </c>
      <c r="AE15" s="32">
        <f t="shared" si="12"/>
        <v>1.5416929216551054E-2</v>
      </c>
    </row>
    <row r="16" spans="1:31" x14ac:dyDescent="0.2">
      <c r="A16" s="17">
        <f>'FULL SCADA'!M14</f>
        <v>4</v>
      </c>
      <c r="B16" s="37">
        <f>'FULL SCADA'!P14</f>
        <v>5</v>
      </c>
      <c r="C16" s="37">
        <f>'FULL SCADA'!R14</f>
        <v>1</v>
      </c>
      <c r="D16" s="37">
        <f>'FULL SCADA'!V14</f>
        <v>0.02</v>
      </c>
      <c r="E16" s="37">
        <f>'FULL SCADA'!X14</f>
        <v>2</v>
      </c>
      <c r="F16" s="9">
        <f t="shared" si="3"/>
        <v>7.5568666666666661E-3</v>
      </c>
      <c r="G16" s="18">
        <f>'FULL SCADA'!F14</f>
        <v>-0.61353000000000002</v>
      </c>
      <c r="H16" s="19">
        <f t="shared" si="4"/>
        <v>-0.6362006</v>
      </c>
      <c r="I16" s="19">
        <f t="shared" si="13"/>
        <v>-0.62864373333333334</v>
      </c>
      <c r="J16" s="19">
        <f t="shared" si="14"/>
        <v>-0.62108686666666668</v>
      </c>
      <c r="K16" s="19">
        <f t="shared" si="15"/>
        <v>-0.60597313333333336</v>
      </c>
      <c r="L16" s="19">
        <f t="shared" si="16"/>
        <v>-0.5984162666666667</v>
      </c>
      <c r="M16" s="19">
        <f t="shared" si="17"/>
        <v>-0.59085940000000003</v>
      </c>
      <c r="N16" s="20">
        <f t="shared" ca="1" si="5"/>
        <v>0.41001580251716907</v>
      </c>
      <c r="O16" s="19">
        <v>0.93935329567754877</v>
      </c>
      <c r="P16" s="50">
        <f t="shared" si="6"/>
        <v>-0.59355526255893432</v>
      </c>
      <c r="Q16" s="19">
        <f t="shared" si="7"/>
        <v>1.9974737441065704E-2</v>
      </c>
      <c r="R16" s="22">
        <f t="shared" si="8"/>
        <v>1.9974737441065704E-2</v>
      </c>
      <c r="S16" s="32">
        <f t="shared" si="0"/>
        <v>3.2557067203014857E-2</v>
      </c>
      <c r="U16" s="8">
        <v>1.01</v>
      </c>
      <c r="V16" s="8">
        <v>1.0040100000000001</v>
      </c>
      <c r="W16" s="39">
        <f t="shared" si="9"/>
        <v>-5.9899999999999398E-3</v>
      </c>
      <c r="X16" s="2">
        <f t="shared" si="1"/>
        <v>5.9899999999999398E-3</v>
      </c>
      <c r="Y16" s="32">
        <f t="shared" si="10"/>
        <v>5.9306930693068709E-3</v>
      </c>
      <c r="AA16" s="44">
        <v>-0.61353000000000002</v>
      </c>
      <c r="AB16" s="44">
        <v>-0.61797000000000002</v>
      </c>
      <c r="AC16" s="39">
        <f t="shared" si="11"/>
        <v>-4.4399999999999995E-3</v>
      </c>
      <c r="AD16" s="2">
        <f t="shared" si="2"/>
        <v>4.4399999999999995E-3</v>
      </c>
      <c r="AE16" s="32">
        <f t="shared" si="12"/>
        <v>7.2368099359444516E-3</v>
      </c>
    </row>
    <row r="17" spans="1:31" ht="13.5" thickBot="1" x14ac:dyDescent="0.25">
      <c r="A17" s="17">
        <f>'FULL SCADA'!M15</f>
        <v>5</v>
      </c>
      <c r="B17" s="37">
        <f>'FULL SCADA'!P15</f>
        <v>4</v>
      </c>
      <c r="C17" s="37">
        <f>'FULL SCADA'!R15</f>
        <v>1</v>
      </c>
      <c r="D17" s="37">
        <f>'FULL SCADA'!V15</f>
        <v>0.02</v>
      </c>
      <c r="E17" s="37">
        <f>'FULL SCADA'!X15</f>
        <v>2</v>
      </c>
      <c r="F17" s="131">
        <f t="shared" si="3"/>
        <v>7.5912666666666656E-3</v>
      </c>
      <c r="G17" s="18">
        <f>'FULL SCADA'!F15</f>
        <v>0.61868999999999996</v>
      </c>
      <c r="H17" s="27">
        <f t="shared" si="4"/>
        <v>0.59591620000000001</v>
      </c>
      <c r="I17" s="27">
        <f t="shared" si="13"/>
        <v>0.60350746666666666</v>
      </c>
      <c r="J17" s="27">
        <f t="shared" si="14"/>
        <v>0.61109873333333331</v>
      </c>
      <c r="K17" s="27">
        <f t="shared" si="15"/>
        <v>0.62628126666666661</v>
      </c>
      <c r="L17" s="27">
        <f t="shared" si="16"/>
        <v>0.63387253333333327</v>
      </c>
      <c r="M17" s="27">
        <f t="shared" si="17"/>
        <v>0.64146379999999992</v>
      </c>
      <c r="N17" s="28">
        <f t="shared" ca="1" si="5"/>
        <v>0.20410976853446061</v>
      </c>
      <c r="O17" s="27">
        <v>0.81270159340766757</v>
      </c>
      <c r="P17" s="52">
        <f t="shared" si="6"/>
        <v>0.63297136678621779</v>
      </c>
      <c r="Q17" s="27">
        <f t="shared" si="7"/>
        <v>1.4281366786217831E-2</v>
      </c>
      <c r="R17" s="30">
        <f t="shared" si="8"/>
        <v>1.4281366786217831E-2</v>
      </c>
      <c r="S17" s="38">
        <f t="shared" si="0"/>
        <v>2.3083235200533112E-2</v>
      </c>
      <c r="U17" s="8">
        <v>1.018</v>
      </c>
      <c r="V17" s="8">
        <v>1.0126299999999999</v>
      </c>
      <c r="W17" s="39">
        <f t="shared" si="9"/>
        <v>-5.3700000000000969E-3</v>
      </c>
      <c r="X17" s="2">
        <f t="shared" si="1"/>
        <v>5.3700000000000969E-3</v>
      </c>
      <c r="Y17" s="32">
        <f t="shared" si="10"/>
        <v>5.2750491159136515E-3</v>
      </c>
      <c r="AA17" s="44">
        <v>0.61868999999999996</v>
      </c>
      <c r="AB17" s="44">
        <v>0.63526000000000005</v>
      </c>
      <c r="AC17" s="39">
        <f t="shared" si="11"/>
        <v>1.6570000000000085E-2</v>
      </c>
      <c r="AD17" s="2">
        <f t="shared" si="2"/>
        <v>1.6570000000000085E-2</v>
      </c>
      <c r="AE17" s="32">
        <f t="shared" si="12"/>
        <v>2.6782395060531261E-2</v>
      </c>
    </row>
    <row r="18" spans="1:31" x14ac:dyDescent="0.2">
      <c r="A18" s="17">
        <f>'FULL SCADA'!M16</f>
        <v>4</v>
      </c>
      <c r="B18" s="37">
        <f>'FULL SCADA'!P16</f>
        <v>7</v>
      </c>
      <c r="C18" s="37">
        <f>'FULL SCADA'!R16</f>
        <v>1</v>
      </c>
      <c r="D18" s="37">
        <f>'FULL SCADA'!V16</f>
        <v>0.02</v>
      </c>
      <c r="E18" s="37">
        <f>'FULL SCADA'!X16</f>
        <v>1</v>
      </c>
      <c r="F18" s="9">
        <f t="shared" si="3"/>
        <v>3.6083999999999999E-3</v>
      </c>
      <c r="G18" s="18">
        <f>'FULL SCADA'!F16</f>
        <v>0.28126000000000001</v>
      </c>
      <c r="H18" s="19">
        <f t="shared" si="4"/>
        <v>0.27043480000000003</v>
      </c>
      <c r="I18" s="19">
        <f t="shared" si="13"/>
        <v>0.27404319999999999</v>
      </c>
      <c r="J18" s="19">
        <f t="shared" si="14"/>
        <v>0.2776516</v>
      </c>
      <c r="K18" s="19">
        <f t="shared" si="15"/>
        <v>0.28486840000000002</v>
      </c>
      <c r="L18" s="19">
        <f t="shared" si="16"/>
        <v>0.28847680000000003</v>
      </c>
      <c r="M18" s="19">
        <f t="shared" si="17"/>
        <v>0.29208519999999999</v>
      </c>
      <c r="N18" s="20">
        <f t="shared" ca="1" si="5"/>
        <v>0.3603912671621593</v>
      </c>
      <c r="O18" s="19">
        <v>0.29914262502666666</v>
      </c>
      <c r="P18" s="46">
        <f t="shared" si="6"/>
        <v>0.27689958436666734</v>
      </c>
      <c r="Q18" s="19">
        <f t="shared" si="7"/>
        <v>-4.3604156333326705E-3</v>
      </c>
      <c r="R18" s="22">
        <f t="shared" si="8"/>
        <v>4.3604156333326705E-3</v>
      </c>
      <c r="S18" s="32">
        <f t="shared" si="0"/>
        <v>1.5503148806558594E-2</v>
      </c>
      <c r="U18" s="8">
        <v>1.02</v>
      </c>
      <c r="V18" s="8">
        <v>1.0275099999999999</v>
      </c>
      <c r="W18" s="39">
        <f t="shared" si="9"/>
        <v>7.5099999999999056E-3</v>
      </c>
      <c r="X18" s="2">
        <f t="shared" si="1"/>
        <v>7.5099999999999056E-3</v>
      </c>
      <c r="Y18" s="32">
        <f t="shared" si="10"/>
        <v>7.3627450980391232E-3</v>
      </c>
      <c r="AA18" s="44">
        <v>0.28126000000000001</v>
      </c>
      <c r="AB18" s="44">
        <v>0.2823</v>
      </c>
      <c r="AC18" s="39">
        <f t="shared" si="11"/>
        <v>1.0399999999999854E-3</v>
      </c>
      <c r="AD18" s="2">
        <f t="shared" si="2"/>
        <v>1.0399999999999854E-3</v>
      </c>
      <c r="AE18" s="32">
        <f t="shared" si="12"/>
        <v>3.6976463059090713E-3</v>
      </c>
    </row>
    <row r="19" spans="1:31" x14ac:dyDescent="0.2">
      <c r="A19" s="17">
        <f>'FULL SCADA'!M17</f>
        <v>7</v>
      </c>
      <c r="B19" s="37">
        <f>'FULL SCADA'!P17</f>
        <v>4</v>
      </c>
      <c r="C19" s="37">
        <f>'FULL SCADA'!R17</f>
        <v>1</v>
      </c>
      <c r="D19" s="37">
        <f>'FULL SCADA'!V17</f>
        <v>0.02</v>
      </c>
      <c r="E19" s="37">
        <f>'FULL SCADA'!X17</f>
        <v>2</v>
      </c>
      <c r="F19" s="9">
        <f t="shared" si="3"/>
        <v>5.3417333333333336E-3</v>
      </c>
      <c r="G19" s="18">
        <f>'FULL SCADA'!F17</f>
        <v>-0.28126000000000001</v>
      </c>
      <c r="H19" s="19">
        <f t="shared" si="4"/>
        <v>-0.29728520000000003</v>
      </c>
      <c r="I19" s="19">
        <f t="shared" si="13"/>
        <v>-0.29194346666666665</v>
      </c>
      <c r="J19" s="19">
        <f t="shared" si="14"/>
        <v>-0.28660173333333333</v>
      </c>
      <c r="K19" s="19">
        <f t="shared" si="15"/>
        <v>-0.27591826666666669</v>
      </c>
      <c r="L19" s="19">
        <f t="shared" si="16"/>
        <v>-0.27057653333333337</v>
      </c>
      <c r="M19" s="19">
        <f t="shared" si="17"/>
        <v>-0.26523479999999999</v>
      </c>
      <c r="N19" s="20">
        <f t="shared" ca="1" si="5"/>
        <v>0.54488864400735637</v>
      </c>
      <c r="O19" s="19">
        <v>0.20733221112540345</v>
      </c>
      <c r="P19" s="50">
        <f t="shared" si="6"/>
        <v>-0.29066551458993922</v>
      </c>
      <c r="Q19" s="19">
        <f t="shared" si="7"/>
        <v>-9.4055145899392123E-3</v>
      </c>
      <c r="R19" s="22">
        <f t="shared" si="8"/>
        <v>9.4055145899392123E-3</v>
      </c>
      <c r="S19" s="32">
        <f t="shared" si="0"/>
        <v>3.3440640652560666E-2</v>
      </c>
      <c r="U19" s="8">
        <v>1.07</v>
      </c>
      <c r="V19" s="8">
        <v>1.0703</v>
      </c>
      <c r="W19" s="39">
        <f t="shared" si="9"/>
        <v>2.9999999999996696E-4</v>
      </c>
      <c r="X19" s="2">
        <f t="shared" si="1"/>
        <v>2.9999999999996696E-4</v>
      </c>
      <c r="Y19" s="32">
        <f t="shared" si="10"/>
        <v>2.8037383177567004E-4</v>
      </c>
      <c r="AA19" s="44">
        <v>-0.28126000000000001</v>
      </c>
      <c r="AB19" s="44">
        <v>-0.28065000000000001</v>
      </c>
      <c r="AC19" s="39">
        <f t="shared" si="11"/>
        <v>6.0999999999999943E-4</v>
      </c>
      <c r="AD19" s="2">
        <f t="shared" si="2"/>
        <v>6.0999999999999943E-4</v>
      </c>
      <c r="AE19" s="32">
        <f t="shared" si="12"/>
        <v>2.1688117755813106E-3</v>
      </c>
    </row>
    <row r="20" spans="1:31" x14ac:dyDescent="0.2">
      <c r="A20" s="17">
        <f>'FULL SCADA'!M18</f>
        <v>4</v>
      </c>
      <c r="B20" s="37">
        <f>'FULL SCADA'!P18</f>
        <v>9</v>
      </c>
      <c r="C20" s="37">
        <f>'FULL SCADA'!R18</f>
        <v>1</v>
      </c>
      <c r="D20" s="37">
        <f>'FULL SCADA'!V18</f>
        <v>0.02</v>
      </c>
      <c r="E20" s="37">
        <f>'FULL SCADA'!X18</f>
        <v>1</v>
      </c>
      <c r="F20" s="9">
        <f t="shared" si="3"/>
        <v>2.8067333333333332E-3</v>
      </c>
      <c r="G20" s="18">
        <f>'FULL SCADA'!F18</f>
        <v>0.16100999999999999</v>
      </c>
      <c r="H20" s="19">
        <f t="shared" si="4"/>
        <v>0.1525898</v>
      </c>
      <c r="I20" s="19">
        <f t="shared" si="13"/>
        <v>0.15539653333333331</v>
      </c>
      <c r="J20" s="19">
        <f t="shared" si="14"/>
        <v>0.15820326666666665</v>
      </c>
      <c r="K20" s="19">
        <f t="shared" si="15"/>
        <v>0.16381673333333333</v>
      </c>
      <c r="L20" s="19">
        <f t="shared" si="16"/>
        <v>0.16662346666666666</v>
      </c>
      <c r="M20" s="19">
        <f t="shared" si="17"/>
        <v>0.16943019999999998</v>
      </c>
      <c r="N20" s="20">
        <f t="shared" ca="1" si="5"/>
        <v>0.39949672116365886</v>
      </c>
      <c r="O20" s="19">
        <v>0.32421838114468304</v>
      </c>
      <c r="P20" s="50">
        <f t="shared" si="6"/>
        <v>0.15804175295881773</v>
      </c>
      <c r="Q20" s="19">
        <f t="shared" si="7"/>
        <v>-2.9682470411822592E-3</v>
      </c>
      <c r="R20" s="22">
        <f t="shared" si="8"/>
        <v>2.9682470411822592E-3</v>
      </c>
      <c r="S20" s="32">
        <f t="shared" si="0"/>
        <v>1.8435171984238614E-2</v>
      </c>
      <c r="U20" s="8">
        <v>1.0620000000000001</v>
      </c>
      <c r="V20" s="8">
        <v>1.0555399999999999</v>
      </c>
      <c r="W20" s="39">
        <f t="shared" si="9"/>
        <v>-6.4600000000001323E-3</v>
      </c>
      <c r="X20" s="2">
        <f t="shared" si="1"/>
        <v>6.4600000000001323E-3</v>
      </c>
      <c r="Y20" s="32">
        <f t="shared" si="10"/>
        <v>6.0828625235406142E-3</v>
      </c>
      <c r="AA20" s="44">
        <v>0.16100999999999999</v>
      </c>
      <c r="AB20" s="44">
        <v>0.15779000000000001</v>
      </c>
      <c r="AC20" s="39">
        <f t="shared" si="11"/>
        <v>-3.2199999999999729E-3</v>
      </c>
      <c r="AD20" s="2">
        <f t="shared" si="2"/>
        <v>3.2199999999999729E-3</v>
      </c>
      <c r="AE20" s="32">
        <f t="shared" si="12"/>
        <v>1.9998757841127715E-2</v>
      </c>
    </row>
    <row r="21" spans="1:31" x14ac:dyDescent="0.2">
      <c r="A21" s="17">
        <f>'FULL SCADA'!M19</f>
        <v>9</v>
      </c>
      <c r="B21" s="37">
        <f>'FULL SCADA'!P19</f>
        <v>4</v>
      </c>
      <c r="C21" s="37">
        <f>'FULL SCADA'!R19</f>
        <v>1</v>
      </c>
      <c r="D21" s="37">
        <f>'FULL SCADA'!V19</f>
        <v>0.02</v>
      </c>
      <c r="E21" s="37">
        <f>'FULL SCADA'!X19</f>
        <v>2</v>
      </c>
      <c r="F21" s="9">
        <f t="shared" si="3"/>
        <v>4.540066666666666E-3</v>
      </c>
      <c r="G21" s="18">
        <f>'FULL SCADA'!F19</f>
        <v>-0.16100999999999999</v>
      </c>
      <c r="H21" s="19">
        <f t="shared" si="4"/>
        <v>-0.17463019999999999</v>
      </c>
      <c r="I21" s="19">
        <f t="shared" si="13"/>
        <v>-0.17009013333333331</v>
      </c>
      <c r="J21" s="19">
        <f t="shared" si="14"/>
        <v>-0.16555006666666666</v>
      </c>
      <c r="K21" s="19">
        <f t="shared" si="15"/>
        <v>-0.15646993333333331</v>
      </c>
      <c r="L21" s="19">
        <f t="shared" si="16"/>
        <v>-0.15192986666666666</v>
      </c>
      <c r="M21" s="19">
        <f t="shared" si="17"/>
        <v>-0.14738979999999999</v>
      </c>
      <c r="N21" s="20">
        <f t="shared" ca="1" si="5"/>
        <v>0.27325832087498891</v>
      </c>
      <c r="O21" s="19">
        <v>8.8176539071367799E-2</v>
      </c>
      <c r="P21" s="49">
        <f t="shared" si="6"/>
        <v>-0.17225860704409937</v>
      </c>
      <c r="Q21" s="19">
        <f t="shared" si="7"/>
        <v>-1.1248607044099385E-2</v>
      </c>
      <c r="R21" s="22">
        <f t="shared" si="8"/>
        <v>1.1248607044099385E-2</v>
      </c>
      <c r="S21" s="38">
        <f t="shared" si="0"/>
        <v>6.986278519408351E-2</v>
      </c>
      <c r="U21" s="8">
        <v>1.0900000000000001</v>
      </c>
      <c r="V21" s="8">
        <v>1.08978</v>
      </c>
      <c r="W21" s="39">
        <f t="shared" si="9"/>
        <v>-2.20000000000109E-4</v>
      </c>
      <c r="X21" s="2">
        <f t="shared" si="1"/>
        <v>2.20000000000109E-4</v>
      </c>
      <c r="Y21" s="32">
        <f t="shared" si="10"/>
        <v>2.018348623854211E-4</v>
      </c>
      <c r="AA21" s="44">
        <v>-0.16100999999999999</v>
      </c>
      <c r="AB21" s="44">
        <v>-0.16073999999999999</v>
      </c>
      <c r="AC21" s="39">
        <f t="shared" si="11"/>
        <v>2.6999999999999247E-4</v>
      </c>
      <c r="AD21" s="2">
        <f t="shared" si="2"/>
        <v>2.6999999999999247E-4</v>
      </c>
      <c r="AE21" s="32">
        <f t="shared" si="12"/>
        <v>1.676914477361608E-3</v>
      </c>
    </row>
    <row r="22" spans="1:31" x14ac:dyDescent="0.2">
      <c r="A22" s="17">
        <f>'FULL SCADA'!M20</f>
        <v>5</v>
      </c>
      <c r="B22" s="37">
        <f>'FULL SCADA'!P20</f>
        <v>6</v>
      </c>
      <c r="C22" s="37">
        <f>'FULL SCADA'!R20</f>
        <v>1</v>
      </c>
      <c r="D22" s="37">
        <f>'FULL SCADA'!V20</f>
        <v>0.02</v>
      </c>
      <c r="E22" s="37">
        <f>'FULL SCADA'!X20</f>
        <v>2</v>
      </c>
      <c r="F22" s="9">
        <f t="shared" si="3"/>
        <v>6.4087999999999992E-3</v>
      </c>
      <c r="G22" s="18">
        <f>'FULL SCADA'!F20</f>
        <v>0.44131999999999999</v>
      </c>
      <c r="H22" s="19">
        <f t="shared" si="4"/>
        <v>0.42209360000000001</v>
      </c>
      <c r="I22" s="19">
        <f t="shared" si="13"/>
        <v>0.42850240000000001</v>
      </c>
      <c r="J22" s="19">
        <f t="shared" si="14"/>
        <v>0.4349112</v>
      </c>
      <c r="K22" s="19">
        <f t="shared" si="15"/>
        <v>0.44772879999999998</v>
      </c>
      <c r="L22" s="19">
        <f t="shared" si="16"/>
        <v>0.45413759999999997</v>
      </c>
      <c r="M22" s="19">
        <f t="shared" si="17"/>
        <v>0.46054639999999997</v>
      </c>
      <c r="N22" s="20">
        <f t="shared" ca="1" si="5"/>
        <v>4.2905241120715365E-3</v>
      </c>
      <c r="O22" s="19">
        <v>0.65777035607020817</v>
      </c>
      <c r="P22" s="51">
        <f t="shared" si="6"/>
        <v>0.44740313641622026</v>
      </c>
      <c r="Q22" s="19">
        <f t="shared" si="7"/>
        <v>6.0831364162202695E-3</v>
      </c>
      <c r="R22" s="22">
        <f t="shared" si="8"/>
        <v>6.0831364162202695E-3</v>
      </c>
      <c r="S22" s="38">
        <f t="shared" si="0"/>
        <v>1.3783958162377118E-2</v>
      </c>
      <c r="U22" s="8">
        <v>1.056</v>
      </c>
      <c r="V22" s="8">
        <v>1.0500400000000001</v>
      </c>
      <c r="W22" s="39">
        <f t="shared" si="9"/>
        <v>-5.9599999999999653E-3</v>
      </c>
      <c r="X22" s="2">
        <f t="shared" si="1"/>
        <v>5.9599999999999653E-3</v>
      </c>
      <c r="Y22" s="32">
        <f t="shared" si="10"/>
        <v>5.6439393939393609E-3</v>
      </c>
      <c r="AA22" s="44">
        <v>0.44131999999999999</v>
      </c>
      <c r="AB22" s="44">
        <v>0.44070999999999999</v>
      </c>
      <c r="AC22" s="39">
        <f t="shared" si="11"/>
        <v>-6.0999999999999943E-4</v>
      </c>
      <c r="AD22" s="2">
        <f t="shared" si="2"/>
        <v>6.0999999999999943E-4</v>
      </c>
      <c r="AE22" s="32">
        <f t="shared" si="12"/>
        <v>1.3822169854074129E-3</v>
      </c>
    </row>
    <row r="23" spans="1:31" x14ac:dyDescent="0.2">
      <c r="A23" s="17">
        <f>'FULL SCADA'!M21</f>
        <v>6</v>
      </c>
      <c r="B23" s="37">
        <f>'FULL SCADA'!P21</f>
        <v>5</v>
      </c>
      <c r="C23" s="37">
        <f>'FULL SCADA'!R21</f>
        <v>1</v>
      </c>
      <c r="D23" s="37">
        <f>'FULL SCADA'!V21</f>
        <v>0.02</v>
      </c>
      <c r="E23" s="37">
        <f>'FULL SCADA'!X21</f>
        <v>2</v>
      </c>
      <c r="F23" s="9">
        <f t="shared" si="3"/>
        <v>6.4087999999999992E-3</v>
      </c>
      <c r="G23" s="18">
        <f>'FULL SCADA'!F21</f>
        <v>-0.44131999999999999</v>
      </c>
      <c r="H23" s="19">
        <f t="shared" si="4"/>
        <v>-0.46054639999999997</v>
      </c>
      <c r="I23" s="19">
        <f t="shared" si="13"/>
        <v>-0.45413759999999997</v>
      </c>
      <c r="J23" s="19">
        <f t="shared" si="14"/>
        <v>-0.44772879999999998</v>
      </c>
      <c r="K23" s="19">
        <f t="shared" si="15"/>
        <v>-0.4349112</v>
      </c>
      <c r="L23" s="19">
        <f t="shared" si="16"/>
        <v>-0.42850240000000001</v>
      </c>
      <c r="M23" s="19">
        <f t="shared" si="17"/>
        <v>-0.42209360000000001</v>
      </c>
      <c r="N23" s="20">
        <f t="shared" ca="1" si="5"/>
        <v>0.85177417298148739</v>
      </c>
      <c r="O23" s="19">
        <v>0.53497233467713667</v>
      </c>
      <c r="P23" s="46">
        <f t="shared" si="6"/>
        <v>-0.43997157506179385</v>
      </c>
      <c r="Q23" s="19">
        <f t="shared" si="7"/>
        <v>1.3484249382061386E-3</v>
      </c>
      <c r="R23" s="22">
        <f t="shared" si="8"/>
        <v>1.3484249382061386E-3</v>
      </c>
      <c r="S23" s="32">
        <f t="shared" si="0"/>
        <v>3.055435824812242E-3</v>
      </c>
      <c r="U23" s="8">
        <v>1.0509999999999999</v>
      </c>
      <c r="V23" s="8">
        <v>1.0439099999999999</v>
      </c>
      <c r="W23" s="39">
        <f t="shared" si="9"/>
        <v>-7.0900000000000407E-3</v>
      </c>
      <c r="X23" s="2">
        <f t="shared" si="1"/>
        <v>7.0900000000000407E-3</v>
      </c>
      <c r="Y23" s="32">
        <f t="shared" si="10"/>
        <v>6.7459562321598868E-3</v>
      </c>
      <c r="AA23" s="44">
        <v>-0.44131999999999999</v>
      </c>
      <c r="AB23" s="44">
        <v>-0.44664999999999999</v>
      </c>
      <c r="AC23" s="39">
        <f t="shared" si="11"/>
        <v>-5.3300000000000014E-3</v>
      </c>
      <c r="AD23" s="2">
        <f t="shared" si="2"/>
        <v>5.3300000000000014E-3</v>
      </c>
      <c r="AE23" s="32">
        <f t="shared" si="12"/>
        <v>1.2077404151182818E-2</v>
      </c>
    </row>
    <row r="24" spans="1:31" x14ac:dyDescent="0.2">
      <c r="A24" s="17">
        <f>'FULL SCADA'!M22</f>
        <v>6</v>
      </c>
      <c r="B24" s="37">
        <f>'FULL SCADA'!P22</f>
        <v>11</v>
      </c>
      <c r="C24" s="37">
        <f>'FULL SCADA'!R22</f>
        <v>1</v>
      </c>
      <c r="D24" s="37">
        <f>'FULL SCADA'!V22</f>
        <v>0.02</v>
      </c>
      <c r="E24" s="37">
        <f>'FULL SCADA'!X22</f>
        <v>1</v>
      </c>
      <c r="F24" s="9">
        <f t="shared" si="3"/>
        <v>2.2224666666666669E-3</v>
      </c>
      <c r="G24" s="18">
        <f>'FULL SCADA'!F22</f>
        <v>7.3370000000000005E-2</v>
      </c>
      <c r="H24" s="19">
        <f t="shared" si="4"/>
        <v>6.6702600000000001E-2</v>
      </c>
      <c r="I24" s="19">
        <f t="shared" si="13"/>
        <v>6.8925066666666673E-2</v>
      </c>
      <c r="J24" s="19">
        <f t="shared" si="14"/>
        <v>7.1147533333333332E-2</v>
      </c>
      <c r="K24" s="19">
        <f t="shared" si="15"/>
        <v>7.5592466666666677E-2</v>
      </c>
      <c r="L24" s="19">
        <f t="shared" si="16"/>
        <v>7.7814933333333336E-2</v>
      </c>
      <c r="M24" s="19">
        <f t="shared" si="17"/>
        <v>8.0037400000000009E-2</v>
      </c>
      <c r="N24" s="20">
        <f t="shared" ca="1" si="5"/>
        <v>0.69119136415395588</v>
      </c>
      <c r="O24" s="19">
        <v>0.19152510323907812</v>
      </c>
      <c r="P24" s="46">
        <f t="shared" si="6"/>
        <v>6.9245412560586042E-2</v>
      </c>
      <c r="Q24" s="19">
        <f t="shared" si="7"/>
        <v>-4.1245874394139626E-3</v>
      </c>
      <c r="R24" s="22">
        <f t="shared" si="8"/>
        <v>4.1245874394139626E-3</v>
      </c>
      <c r="S24" s="32">
        <f t="shared" si="0"/>
        <v>5.6216266040806352E-2</v>
      </c>
      <c r="U24" s="8">
        <v>1.0569999999999999</v>
      </c>
      <c r="V24" s="8">
        <v>1.05562</v>
      </c>
      <c r="W24" s="39">
        <f t="shared" si="9"/>
        <v>-1.3799999999999368E-3</v>
      </c>
      <c r="X24" s="2">
        <f t="shared" si="1"/>
        <v>1.3799999999999368E-3</v>
      </c>
      <c r="Y24" s="32">
        <f t="shared" si="10"/>
        <v>1.3055818353831003E-3</v>
      </c>
      <c r="AA24" s="44">
        <v>7.3370000000000005E-2</v>
      </c>
      <c r="AB24" s="44">
        <v>7.6009999999999994E-2</v>
      </c>
      <c r="AC24" s="39">
        <f t="shared" si="11"/>
        <v>2.6399999999999896E-3</v>
      </c>
      <c r="AD24" s="2">
        <f t="shared" si="2"/>
        <v>2.6399999999999896E-3</v>
      </c>
      <c r="AE24" s="32">
        <f t="shared" si="12"/>
        <v>3.5982008995502107E-2</v>
      </c>
    </row>
    <row r="25" spans="1:31" x14ac:dyDescent="0.2">
      <c r="A25" s="17">
        <f>'FULL SCADA'!M23</f>
        <v>11</v>
      </c>
      <c r="B25" s="37">
        <f>'FULL SCADA'!P23</f>
        <v>6</v>
      </c>
      <c r="C25" s="37">
        <f>'FULL SCADA'!R23</f>
        <v>1</v>
      </c>
      <c r="D25" s="37">
        <f>'FULL SCADA'!V23</f>
        <v>0.02</v>
      </c>
      <c r="E25" s="37">
        <f>'FULL SCADA'!X23</f>
        <v>2</v>
      </c>
      <c r="F25" s="9">
        <f t="shared" si="3"/>
        <v>3.9521333333333332E-3</v>
      </c>
      <c r="G25" s="18">
        <f>'FULL SCADA'!F23</f>
        <v>-7.2819999999999996E-2</v>
      </c>
      <c r="H25" s="19">
        <f t="shared" si="4"/>
        <v>-8.4676399999999999E-2</v>
      </c>
      <c r="I25" s="19">
        <f t="shared" si="13"/>
        <v>-8.0724266666666655E-2</v>
      </c>
      <c r="J25" s="19">
        <f t="shared" si="14"/>
        <v>-7.6772133333333326E-2</v>
      </c>
      <c r="K25" s="19">
        <f t="shared" si="15"/>
        <v>-6.8867866666666666E-2</v>
      </c>
      <c r="L25" s="19">
        <f t="shared" si="16"/>
        <v>-6.4915733333333336E-2</v>
      </c>
      <c r="M25" s="19">
        <f t="shared" si="17"/>
        <v>-6.0963599999999993E-2</v>
      </c>
      <c r="N25" s="20">
        <f t="shared" ca="1" si="5"/>
        <v>0.22653025910210556</v>
      </c>
      <c r="O25" s="19">
        <v>0.8</v>
      </c>
      <c r="P25" s="46">
        <f t="shared" si="6"/>
        <v>-6.5686900631705597E-2</v>
      </c>
      <c r="Q25" s="19">
        <f t="shared" si="7"/>
        <v>7.1330993682943988E-3</v>
      </c>
      <c r="R25" s="22">
        <f t="shared" si="8"/>
        <v>7.1330993682943988E-3</v>
      </c>
      <c r="S25" s="32">
        <f t="shared" si="0"/>
        <v>9.795522340420762E-2</v>
      </c>
      <c r="U25" s="8">
        <v>1.0549999999999999</v>
      </c>
      <c r="V25" s="8">
        <v>1.06003</v>
      </c>
      <c r="W25" s="39">
        <f t="shared" si="9"/>
        <v>5.03000000000009E-3</v>
      </c>
      <c r="X25" s="2">
        <f t="shared" si="1"/>
        <v>5.03000000000009E-3</v>
      </c>
      <c r="Y25" s="32">
        <f t="shared" si="10"/>
        <v>4.7677725118484265E-3</v>
      </c>
      <c r="AA25" s="44">
        <v>-7.2819999999999996E-2</v>
      </c>
      <c r="AB25" s="44">
        <v>-7.8100000000000003E-2</v>
      </c>
      <c r="AC25" s="39">
        <f t="shared" si="11"/>
        <v>-5.2800000000000069E-3</v>
      </c>
      <c r="AD25" s="2">
        <f t="shared" si="2"/>
        <v>5.2800000000000069E-3</v>
      </c>
      <c r="AE25" s="32">
        <f t="shared" si="12"/>
        <v>7.2507552870090738E-2</v>
      </c>
    </row>
    <row r="26" spans="1:31" x14ac:dyDescent="0.2">
      <c r="A26" s="17">
        <f>'FULL SCADA'!M24</f>
        <v>6</v>
      </c>
      <c r="B26" s="37">
        <f>'FULL SCADA'!P24</f>
        <v>12</v>
      </c>
      <c r="C26" s="37">
        <f>'FULL SCADA'!R24</f>
        <v>1</v>
      </c>
      <c r="D26" s="37">
        <f>'FULL SCADA'!V24</f>
        <v>0.02</v>
      </c>
      <c r="E26" s="37">
        <f>'FULL SCADA'!X24</f>
        <v>1</v>
      </c>
      <c r="F26" s="9">
        <f t="shared" si="3"/>
        <v>2.2566666666666668E-3</v>
      </c>
      <c r="G26" s="18">
        <f>'FULL SCADA'!F24</f>
        <v>7.85E-2</v>
      </c>
      <c r="H26" s="19">
        <f t="shared" si="4"/>
        <v>7.1730000000000002E-2</v>
      </c>
      <c r="I26" s="19">
        <f t="shared" si="13"/>
        <v>7.3986666666666673E-2</v>
      </c>
      <c r="J26" s="19">
        <f t="shared" si="14"/>
        <v>7.624333333333333E-2</v>
      </c>
      <c r="K26" s="19">
        <f t="shared" si="15"/>
        <v>8.0756666666666671E-2</v>
      </c>
      <c r="L26" s="19">
        <f t="shared" si="16"/>
        <v>8.3013333333333328E-2</v>
      </c>
      <c r="M26" s="19">
        <f t="shared" si="17"/>
        <v>8.5269999999999999E-2</v>
      </c>
      <c r="N26" s="20">
        <f t="shared" ca="1" si="5"/>
        <v>0.41337549850175703</v>
      </c>
      <c r="O26" s="19">
        <v>0.93583947434308401</v>
      </c>
      <c r="P26" s="46">
        <f t="shared" si="6"/>
        <v>8.4417243038810139E-2</v>
      </c>
      <c r="Q26" s="19">
        <f t="shared" si="7"/>
        <v>5.9172430388101382E-3</v>
      </c>
      <c r="R26" s="22">
        <f t="shared" si="8"/>
        <v>5.9172430388101382E-3</v>
      </c>
      <c r="S26" s="32">
        <f t="shared" si="0"/>
        <v>7.5378892214141888E-2</v>
      </c>
      <c r="U26" s="8">
        <v>1.05</v>
      </c>
      <c r="V26" s="8">
        <v>1.0506800000000001</v>
      </c>
      <c r="W26" s="39">
        <f t="shared" si="9"/>
        <v>6.8000000000001393E-4</v>
      </c>
      <c r="X26" s="2">
        <f t="shared" si="1"/>
        <v>6.8000000000001393E-4</v>
      </c>
      <c r="Y26" s="32">
        <f t="shared" si="10"/>
        <v>6.4761904761906082E-4</v>
      </c>
      <c r="AA26" s="44">
        <v>7.85E-2</v>
      </c>
      <c r="AB26" s="44">
        <v>7.8409999999999994E-2</v>
      </c>
      <c r="AC26" s="39">
        <f t="shared" si="11"/>
        <v>-9.0000000000006741E-5</v>
      </c>
      <c r="AD26" s="2">
        <f t="shared" si="2"/>
        <v>9.0000000000006741E-5</v>
      </c>
      <c r="AE26" s="32">
        <f t="shared" si="12"/>
        <v>1.14649681528671E-3</v>
      </c>
    </row>
    <row r="27" spans="1:31" x14ac:dyDescent="0.2">
      <c r="A27" s="17">
        <f>'FULL SCADA'!M25</f>
        <v>12</v>
      </c>
      <c r="B27" s="37">
        <f>'FULL SCADA'!P25</f>
        <v>6</v>
      </c>
      <c r="C27" s="37">
        <f>'FULL SCADA'!R25</f>
        <v>1</v>
      </c>
      <c r="D27" s="37">
        <f>'FULL SCADA'!V25</f>
        <v>0.02</v>
      </c>
      <c r="E27" s="37">
        <f>'FULL SCADA'!X25</f>
        <v>2</v>
      </c>
      <c r="F27" s="9">
        <f t="shared" si="3"/>
        <v>3.9851333333333332E-3</v>
      </c>
      <c r="G27" s="18">
        <f>'FULL SCADA'!F25</f>
        <v>-7.7770000000000006E-2</v>
      </c>
      <c r="H27" s="19">
        <f t="shared" si="4"/>
        <v>-8.9725400000000011E-2</v>
      </c>
      <c r="I27" s="19">
        <f t="shared" si="13"/>
        <v>-8.5740266666666676E-2</v>
      </c>
      <c r="J27" s="19">
        <f t="shared" si="14"/>
        <v>-8.1755133333333341E-2</v>
      </c>
      <c r="K27" s="19">
        <f t="shared" si="15"/>
        <v>-7.3784866666666671E-2</v>
      </c>
      <c r="L27" s="19">
        <f t="shared" si="16"/>
        <v>-6.9799733333333336E-2</v>
      </c>
      <c r="M27" s="19">
        <f t="shared" si="17"/>
        <v>-6.5814600000000001E-2</v>
      </c>
      <c r="N27" s="20">
        <f t="shared" ca="1" si="5"/>
        <v>0.40638758281558474</v>
      </c>
      <c r="O27" s="19">
        <v>0.35522896587867647</v>
      </c>
      <c r="P27" s="46">
        <f t="shared" si="6"/>
        <v>-8.1240962842342473E-2</v>
      </c>
      <c r="Q27" s="19">
        <f t="shared" si="7"/>
        <v>-3.4709628423424677E-3</v>
      </c>
      <c r="R27" s="22">
        <f t="shared" si="8"/>
        <v>3.4709628423424677E-3</v>
      </c>
      <c r="S27" s="32">
        <f t="shared" si="0"/>
        <v>4.4631128228654587E-2</v>
      </c>
      <c r="U27" s="8">
        <v>1.036</v>
      </c>
      <c r="V27" s="8">
        <v>1.0394000000000001</v>
      </c>
      <c r="W27" s="39">
        <f t="shared" si="9"/>
        <v>3.4000000000000696E-3</v>
      </c>
      <c r="X27" s="2">
        <f t="shared" si="1"/>
        <v>3.4000000000000696E-3</v>
      </c>
      <c r="Y27" s="32">
        <f t="shared" si="10"/>
        <v>3.2818532818533488E-3</v>
      </c>
      <c r="AA27" s="44">
        <v>-7.7770000000000006E-2</v>
      </c>
      <c r="AB27" s="44">
        <v>-7.1300000000000002E-2</v>
      </c>
      <c r="AC27" s="39">
        <f t="shared" si="11"/>
        <v>6.4700000000000035E-3</v>
      </c>
      <c r="AD27" s="2">
        <f t="shared" si="2"/>
        <v>6.4700000000000035E-3</v>
      </c>
      <c r="AE27" s="32">
        <f t="shared" si="12"/>
        <v>8.3194033689083235E-2</v>
      </c>
    </row>
    <row r="28" spans="1:31" x14ac:dyDescent="0.2">
      <c r="A28" s="17">
        <f>'FULL SCADA'!M26</f>
        <v>6</v>
      </c>
      <c r="B28" s="37">
        <f>'FULL SCADA'!P26</f>
        <v>13</v>
      </c>
      <c r="C28" s="37">
        <f>'FULL SCADA'!R26</f>
        <v>1</v>
      </c>
      <c r="D28" s="37">
        <f>'FULL SCADA'!V26</f>
        <v>0.02</v>
      </c>
      <c r="E28" s="37">
        <f>'FULL SCADA'!X26</f>
        <v>1</v>
      </c>
      <c r="F28" s="9">
        <f t="shared" si="3"/>
        <v>2.928466666666667E-3</v>
      </c>
      <c r="G28" s="18">
        <f>'FULL SCADA'!F26</f>
        <v>0.17927000000000001</v>
      </c>
      <c r="H28" s="19">
        <f t="shared" si="4"/>
        <v>0.17048460000000001</v>
      </c>
      <c r="I28" s="19">
        <f t="shared" si="13"/>
        <v>0.17341306666666667</v>
      </c>
      <c r="J28" s="19">
        <f t="shared" si="14"/>
        <v>0.17634153333333336</v>
      </c>
      <c r="K28" s="19">
        <f t="shared" si="15"/>
        <v>0.18219846666666667</v>
      </c>
      <c r="L28" s="19">
        <f t="shared" si="16"/>
        <v>0.18512693333333335</v>
      </c>
      <c r="M28" s="19">
        <f t="shared" si="17"/>
        <v>0.18805540000000001</v>
      </c>
      <c r="N28" s="20">
        <f t="shared" ca="1" si="5"/>
        <v>0.67620496176224665</v>
      </c>
      <c r="O28" s="19">
        <v>0.79110606909684589</v>
      </c>
      <c r="P28" s="46">
        <f t="shared" si="6"/>
        <v>0.18439881431754424</v>
      </c>
      <c r="Q28" s="19">
        <f t="shared" si="7"/>
        <v>5.1288143175442225E-3</v>
      </c>
      <c r="R28" s="22">
        <f t="shared" si="8"/>
        <v>5.1288143175442225E-3</v>
      </c>
      <c r="S28" s="32">
        <f t="shared" si="0"/>
        <v>2.860944004877683E-2</v>
      </c>
      <c r="U28" s="8">
        <v>0</v>
      </c>
      <c r="V28" s="8">
        <v>-2.0000000000000002E-5</v>
      </c>
      <c r="W28" s="39">
        <f t="shared" si="9"/>
        <v>-2.0000000000000002E-5</v>
      </c>
      <c r="X28" s="2">
        <f t="shared" si="1"/>
        <v>2.0000000000000002E-5</v>
      </c>
      <c r="Y28" s="32">
        <v>0</v>
      </c>
      <c r="AA28" s="44">
        <v>0.17927000000000001</v>
      </c>
      <c r="AB28" s="44">
        <v>0.18023</v>
      </c>
      <c r="AC28" s="39">
        <f t="shared" si="11"/>
        <v>9.5999999999998864E-4</v>
      </c>
      <c r="AD28" s="2">
        <f t="shared" si="2"/>
        <v>9.5999999999998864E-4</v>
      </c>
      <c r="AE28" s="32">
        <f t="shared" si="12"/>
        <v>5.3550510403301641E-3</v>
      </c>
    </row>
    <row r="29" spans="1:31" x14ac:dyDescent="0.2">
      <c r="A29" s="17">
        <f>'FULL SCADA'!M27</f>
        <v>13</v>
      </c>
      <c r="B29" s="37">
        <f>'FULL SCADA'!P27</f>
        <v>6</v>
      </c>
      <c r="C29" s="37">
        <f>'FULL SCADA'!R27</f>
        <v>1</v>
      </c>
      <c r="D29" s="37">
        <f>'FULL SCADA'!V27</f>
        <v>0.02</v>
      </c>
      <c r="E29" s="37">
        <f>'FULL SCADA'!X27</f>
        <v>2</v>
      </c>
      <c r="F29" s="9">
        <f t="shared" si="3"/>
        <v>4.647266666666666E-3</v>
      </c>
      <c r="G29" s="18">
        <f>'FULL SCADA'!F27</f>
        <v>-0.17709</v>
      </c>
      <c r="H29" s="19">
        <f t="shared" si="4"/>
        <v>-0.1910318</v>
      </c>
      <c r="I29" s="19">
        <f t="shared" si="13"/>
        <v>-0.18638453333333332</v>
      </c>
      <c r="J29" s="19">
        <f t="shared" si="14"/>
        <v>-0.18173726666666667</v>
      </c>
      <c r="K29" s="19">
        <f t="shared" si="15"/>
        <v>-0.17244273333333332</v>
      </c>
      <c r="L29" s="19">
        <f t="shared" si="16"/>
        <v>-0.16779546666666667</v>
      </c>
      <c r="M29" s="19">
        <f t="shared" si="17"/>
        <v>-0.16314819999999999</v>
      </c>
      <c r="N29" s="20">
        <f t="shared" ca="1" si="5"/>
        <v>0.5711482632398065</v>
      </c>
      <c r="O29" s="19">
        <v>2.3226277726829281E-2</v>
      </c>
      <c r="P29" s="46">
        <f t="shared" si="6"/>
        <v>-0.1904201591921951</v>
      </c>
      <c r="Q29" s="19">
        <f t="shared" si="7"/>
        <v>-1.3330159192195101E-2</v>
      </c>
      <c r="R29" s="22">
        <f t="shared" si="8"/>
        <v>1.3330159192195101E-2</v>
      </c>
      <c r="S29" s="32">
        <f t="shared" si="0"/>
        <v>7.5273359264752954E-2</v>
      </c>
      <c r="U29" s="8">
        <v>-8.6919999999999997E-2</v>
      </c>
      <c r="V29" s="8">
        <v>-8.6940000000000003E-2</v>
      </c>
      <c r="W29" s="39">
        <f t="shared" si="9"/>
        <v>-2.0000000000006124E-5</v>
      </c>
      <c r="X29" s="2">
        <f t="shared" si="1"/>
        <v>2.0000000000006124E-5</v>
      </c>
      <c r="Y29" s="32">
        <f t="shared" si="10"/>
        <v>2.3009664058911786E-4</v>
      </c>
      <c r="AA29" s="44">
        <v>-0.17709</v>
      </c>
      <c r="AB29" s="44">
        <v>-0.1731</v>
      </c>
      <c r="AC29" s="39">
        <f t="shared" si="11"/>
        <v>3.9899999999999936E-3</v>
      </c>
      <c r="AD29" s="2">
        <f t="shared" si="2"/>
        <v>3.9899999999999936E-3</v>
      </c>
      <c r="AE29" s="32">
        <f t="shared" si="12"/>
        <v>2.2530916483144127E-2</v>
      </c>
    </row>
    <row r="30" spans="1:31" x14ac:dyDescent="0.2">
      <c r="A30" s="17">
        <f>'FULL SCADA'!M28</f>
        <v>7</v>
      </c>
      <c r="B30" s="37">
        <f>'FULL SCADA'!P28</f>
        <v>8</v>
      </c>
      <c r="C30" s="37">
        <f>'FULL SCADA'!R28</f>
        <v>1</v>
      </c>
      <c r="D30" s="37">
        <f>'FULL SCADA'!V28</f>
        <v>0.02</v>
      </c>
      <c r="E30" s="37">
        <f>'FULL SCADA'!X28</f>
        <v>1</v>
      </c>
      <c r="F30" s="9">
        <f t="shared" si="3"/>
        <v>1.7333333333333333E-3</v>
      </c>
      <c r="G30" s="18">
        <f>'FULL SCADA'!F28</f>
        <v>0</v>
      </c>
      <c r="H30" s="19">
        <f t="shared" si="4"/>
        <v>-5.1999999999999998E-3</v>
      </c>
      <c r="I30" s="19">
        <f t="shared" si="13"/>
        <v>-3.4666666666666665E-3</v>
      </c>
      <c r="J30" s="19">
        <f t="shared" si="14"/>
        <v>-1.7333333333333333E-3</v>
      </c>
      <c r="K30" s="19">
        <f t="shared" si="15"/>
        <v>1.7333333333333333E-3</v>
      </c>
      <c r="L30" s="19">
        <f t="shared" si="16"/>
        <v>3.4666666666666665E-3</v>
      </c>
      <c r="M30" s="19">
        <f t="shared" si="17"/>
        <v>5.1999999999999998E-3</v>
      </c>
      <c r="N30" s="20">
        <f t="shared" ca="1" si="5"/>
        <v>0.80553589189228958</v>
      </c>
      <c r="O30" s="19">
        <v>0.19033144121470968</v>
      </c>
      <c r="P30" s="46">
        <f t="shared" si="6"/>
        <v>-3.2292720458909239E-3</v>
      </c>
      <c r="Q30" s="19">
        <f t="shared" si="7"/>
        <v>-3.2292720458909239E-3</v>
      </c>
      <c r="R30" s="22">
        <f t="shared" si="8"/>
        <v>3.2292720458909239E-3</v>
      </c>
      <c r="S30" s="32"/>
      <c r="U30" s="8">
        <v>-0.22217999999999999</v>
      </c>
      <c r="V30" s="8">
        <v>-0.22206000000000001</v>
      </c>
      <c r="W30" s="39">
        <f t="shared" si="9"/>
        <v>1.1999999999998123E-4</v>
      </c>
      <c r="X30" s="2">
        <f t="shared" si="1"/>
        <v>1.1999999999998123E-4</v>
      </c>
      <c r="Y30" s="32">
        <f t="shared" si="10"/>
        <v>5.4010261949762007E-4</v>
      </c>
      <c r="AA30" s="44">
        <v>0</v>
      </c>
      <c r="AB30" s="44">
        <v>2.9999999999999997E-4</v>
      </c>
      <c r="AC30" s="39">
        <f t="shared" si="11"/>
        <v>2.9999999999999997E-4</v>
      </c>
      <c r="AD30" s="2">
        <f t="shared" si="2"/>
        <v>2.9999999999999997E-4</v>
      </c>
      <c r="AE30" s="32">
        <v>0</v>
      </c>
    </row>
    <row r="31" spans="1:31" x14ac:dyDescent="0.2">
      <c r="A31" s="17">
        <f>'FULL SCADA'!M29</f>
        <v>8</v>
      </c>
      <c r="B31" s="37">
        <f>'FULL SCADA'!P29</f>
        <v>7</v>
      </c>
      <c r="C31" s="37">
        <f>'FULL SCADA'!R29</f>
        <v>1</v>
      </c>
      <c r="D31" s="37">
        <f>'FULL SCADA'!V29</f>
        <v>0.02</v>
      </c>
      <c r="E31" s="37">
        <f>'FULL SCADA'!X29</f>
        <v>1</v>
      </c>
      <c r="F31" s="9">
        <f t="shared" si="3"/>
        <v>1.7333333333333333E-3</v>
      </c>
      <c r="G31" s="18">
        <f>'FULL SCADA'!F29</f>
        <v>0</v>
      </c>
      <c r="H31" s="19">
        <f t="shared" si="4"/>
        <v>-5.1999999999999998E-3</v>
      </c>
      <c r="I31" s="19">
        <f t="shared" si="13"/>
        <v>-3.4666666666666665E-3</v>
      </c>
      <c r="J31" s="19">
        <f t="shared" si="14"/>
        <v>-1.7333333333333333E-3</v>
      </c>
      <c r="K31" s="19">
        <f t="shared" si="15"/>
        <v>1.7333333333333333E-3</v>
      </c>
      <c r="L31" s="19">
        <f t="shared" si="16"/>
        <v>3.4666666666666665E-3</v>
      </c>
      <c r="M31" s="19">
        <f t="shared" si="17"/>
        <v>5.1999999999999998E-3</v>
      </c>
      <c r="N31" s="20">
        <f t="shared" ca="1" si="5"/>
        <v>0.54071231585345392</v>
      </c>
      <c r="O31" s="19">
        <v>0.1293962539733835</v>
      </c>
      <c r="P31" s="46">
        <f t="shared" si="6"/>
        <v>-3.8647136856280063E-3</v>
      </c>
      <c r="Q31" s="19">
        <f t="shared" si="7"/>
        <v>-3.8647136856280063E-3</v>
      </c>
      <c r="R31" s="22">
        <f t="shared" si="8"/>
        <v>3.8647136856280063E-3</v>
      </c>
      <c r="S31" s="32"/>
      <c r="U31" s="8">
        <v>-0.17993999999999999</v>
      </c>
      <c r="V31" s="8">
        <v>-0.17993999999999999</v>
      </c>
      <c r="W31" s="39">
        <f t="shared" si="9"/>
        <v>0</v>
      </c>
      <c r="X31" s="2">
        <f t="shared" si="1"/>
        <v>0</v>
      </c>
      <c r="Y31" s="32">
        <f t="shared" si="10"/>
        <v>0</v>
      </c>
      <c r="AA31" s="44">
        <v>0</v>
      </c>
      <c r="AB31" s="44">
        <v>-3.2000000000000003E-4</v>
      </c>
      <c r="AC31" s="39">
        <f t="shared" si="11"/>
        <v>-3.2000000000000003E-4</v>
      </c>
      <c r="AD31" s="2">
        <f t="shared" si="2"/>
        <v>3.2000000000000003E-4</v>
      </c>
      <c r="AE31" s="32">
        <v>0</v>
      </c>
    </row>
    <row r="32" spans="1:31" x14ac:dyDescent="0.2">
      <c r="A32" s="17">
        <f>'FULL SCADA'!M30</f>
        <v>7</v>
      </c>
      <c r="B32" s="37">
        <f>'FULL SCADA'!P30</f>
        <v>9</v>
      </c>
      <c r="C32" s="37">
        <f>'FULL SCADA'!R30</f>
        <v>1</v>
      </c>
      <c r="D32" s="37">
        <f>'FULL SCADA'!V30</f>
        <v>0.02</v>
      </c>
      <c r="E32" s="37">
        <f>'FULL SCADA'!X30</f>
        <v>2</v>
      </c>
      <c r="F32" s="9">
        <f t="shared" si="3"/>
        <v>5.3405333333333338E-3</v>
      </c>
      <c r="G32" s="18">
        <f>'FULL SCADA'!F30</f>
        <v>0.28108</v>
      </c>
      <c r="H32" s="19">
        <f t="shared" si="4"/>
        <v>0.26505839999999997</v>
      </c>
      <c r="I32" s="19">
        <f t="shared" si="13"/>
        <v>0.27039893333333331</v>
      </c>
      <c r="J32" s="19">
        <f t="shared" si="14"/>
        <v>0.27573946666666665</v>
      </c>
      <c r="K32" s="19">
        <f t="shared" si="15"/>
        <v>0.28642053333333334</v>
      </c>
      <c r="L32" s="19">
        <f t="shared" si="16"/>
        <v>0.29176106666666668</v>
      </c>
      <c r="M32" s="19">
        <f t="shared" si="17"/>
        <v>0.29710160000000002</v>
      </c>
      <c r="N32" s="20">
        <f t="shared" ca="1" si="5"/>
        <v>0.56534191253369548</v>
      </c>
      <c r="O32" s="19">
        <v>0.81705624618713824</v>
      </c>
      <c r="P32" s="50">
        <f t="shared" si="6"/>
        <v>0.29126700161217661</v>
      </c>
      <c r="Q32" s="19">
        <f t="shared" si="7"/>
        <v>1.0187001612176616E-2</v>
      </c>
      <c r="R32" s="22">
        <f t="shared" si="8"/>
        <v>1.0187001612176616E-2</v>
      </c>
      <c r="S32" s="32">
        <f t="shared" si="0"/>
        <v>3.6242356667769378E-2</v>
      </c>
      <c r="U32" s="8">
        <v>-0.15307000000000001</v>
      </c>
      <c r="V32" s="8">
        <v>-0.15307999999999999</v>
      </c>
      <c r="W32" s="39">
        <f t="shared" si="9"/>
        <v>-9.9999999999822453E-6</v>
      </c>
      <c r="X32" s="2">
        <f t="shared" si="1"/>
        <v>9.9999999999822453E-6</v>
      </c>
      <c r="Y32" s="32">
        <f t="shared" si="10"/>
        <v>6.5329587770185168E-5</v>
      </c>
      <c r="AA32" s="44">
        <v>0.28108</v>
      </c>
      <c r="AB32" s="44">
        <v>0.27339000000000002</v>
      </c>
      <c r="AC32" s="39">
        <f t="shared" si="11"/>
        <v>-7.6899999999999746E-3</v>
      </c>
      <c r="AD32" s="2">
        <f t="shared" si="2"/>
        <v>7.6899999999999746E-3</v>
      </c>
      <c r="AE32" s="32">
        <f t="shared" si="12"/>
        <v>2.7358759072150188E-2</v>
      </c>
    </row>
    <row r="33" spans="1:31" x14ac:dyDescent="0.2">
      <c r="A33" s="17">
        <f>'FULL SCADA'!M31</f>
        <v>9</v>
      </c>
      <c r="B33" s="37">
        <f>'FULL SCADA'!P31</f>
        <v>7</v>
      </c>
      <c r="C33" s="37">
        <f>'FULL SCADA'!R31</f>
        <v>1</v>
      </c>
      <c r="D33" s="37">
        <f>'FULL SCADA'!V31</f>
        <v>0.02</v>
      </c>
      <c r="E33" s="37">
        <f>'FULL SCADA'!X31</f>
        <v>2</v>
      </c>
      <c r="F33" s="9">
        <f t="shared" si="3"/>
        <v>5.3405333333333338E-3</v>
      </c>
      <c r="G33" s="18">
        <f>'FULL SCADA'!F31</f>
        <v>-0.28108</v>
      </c>
      <c r="H33" s="19">
        <f t="shared" si="4"/>
        <v>-0.29710160000000002</v>
      </c>
      <c r="I33" s="19">
        <f t="shared" si="13"/>
        <v>-0.29176106666666668</v>
      </c>
      <c r="J33" s="19">
        <f t="shared" si="14"/>
        <v>-0.28642053333333334</v>
      </c>
      <c r="K33" s="19">
        <f t="shared" si="15"/>
        <v>-0.27573946666666665</v>
      </c>
      <c r="L33" s="19">
        <f t="shared" si="16"/>
        <v>-0.27039893333333331</v>
      </c>
      <c r="M33" s="19">
        <f t="shared" si="17"/>
        <v>-0.26505839999999997</v>
      </c>
      <c r="N33" s="20">
        <f t="shared" ca="1" si="5"/>
        <v>0.19791123440552494</v>
      </c>
      <c r="O33" s="19">
        <v>0.86838080218308278</v>
      </c>
      <c r="P33" s="50">
        <f t="shared" si="6"/>
        <v>-0.26924394292538556</v>
      </c>
      <c r="Q33" s="19">
        <f t="shared" si="7"/>
        <v>1.1836057074614437E-2</v>
      </c>
      <c r="R33" s="22">
        <f t="shared" si="8"/>
        <v>1.1836057074614437E-2</v>
      </c>
      <c r="S33" s="32">
        <f t="shared" si="0"/>
        <v>4.2109211166267389E-2</v>
      </c>
      <c r="U33" s="8">
        <v>-0.24818999999999999</v>
      </c>
      <c r="V33" s="8">
        <v>-0.24828</v>
      </c>
      <c r="W33" s="39">
        <f t="shared" si="9"/>
        <v>-9.0000000000006741E-5</v>
      </c>
      <c r="X33" s="2">
        <f t="shared" si="1"/>
        <v>9.0000000000006741E-5</v>
      </c>
      <c r="Y33" s="32">
        <f t="shared" si="10"/>
        <v>3.626254079536111E-4</v>
      </c>
      <c r="AA33" s="44">
        <v>-0.28108</v>
      </c>
      <c r="AB33" s="44">
        <v>-0.27803</v>
      </c>
      <c r="AC33" s="39">
        <f t="shared" si="11"/>
        <v>3.0499999999999972E-3</v>
      </c>
      <c r="AD33" s="2">
        <f t="shared" si="2"/>
        <v>3.0499999999999972E-3</v>
      </c>
      <c r="AE33" s="32">
        <f t="shared" si="12"/>
        <v>1.0851003273089502E-2</v>
      </c>
    </row>
    <row r="34" spans="1:31" x14ac:dyDescent="0.2">
      <c r="A34" s="17">
        <f>'FULL SCADA'!M32</f>
        <v>9</v>
      </c>
      <c r="B34" s="37">
        <f>'FULL SCADA'!P32</f>
        <v>10</v>
      </c>
      <c r="C34" s="37">
        <f>'FULL SCADA'!R32</f>
        <v>1</v>
      </c>
      <c r="D34" s="37">
        <f>'FULL SCADA'!V32</f>
        <v>0.02</v>
      </c>
      <c r="E34" s="37">
        <f>'FULL SCADA'!X32</f>
        <v>1</v>
      </c>
      <c r="F34" s="9">
        <f t="shared" si="3"/>
        <v>2.085E-3</v>
      </c>
      <c r="G34" s="18">
        <f>'FULL SCADA'!F32</f>
        <v>5.2749999999999998E-2</v>
      </c>
      <c r="H34" s="19">
        <f t="shared" si="4"/>
        <v>4.6494999999999995E-2</v>
      </c>
      <c r="I34" s="19">
        <f t="shared" si="13"/>
        <v>4.8579999999999998E-2</v>
      </c>
      <c r="J34" s="19">
        <f t="shared" si="14"/>
        <v>5.0665000000000002E-2</v>
      </c>
      <c r="K34" s="19">
        <f t="shared" si="15"/>
        <v>5.4834999999999995E-2</v>
      </c>
      <c r="L34" s="19">
        <f t="shared" si="16"/>
        <v>5.6919999999999998E-2</v>
      </c>
      <c r="M34" s="19">
        <f t="shared" si="17"/>
        <v>5.9005000000000002E-2</v>
      </c>
      <c r="N34" s="20">
        <f t="shared" ca="1" si="5"/>
        <v>0.61066956706791531</v>
      </c>
      <c r="O34" s="19">
        <v>0.38289501303127182</v>
      </c>
      <c r="P34" s="51">
        <f t="shared" si="6"/>
        <v>5.1281050449234138E-2</v>
      </c>
      <c r="Q34" s="19">
        <f t="shared" si="7"/>
        <v>-1.4689495507658606E-3</v>
      </c>
      <c r="R34" s="22">
        <f t="shared" si="8"/>
        <v>1.4689495507658606E-3</v>
      </c>
      <c r="S34" s="38">
        <f t="shared" si="0"/>
        <v>2.784738484864191E-2</v>
      </c>
      <c r="U34" s="8">
        <v>-0.23318</v>
      </c>
      <c r="V34" s="8">
        <v>-0.23313999999999999</v>
      </c>
      <c r="W34" s="39">
        <f t="shared" si="9"/>
        <v>4.0000000000012248E-5</v>
      </c>
      <c r="X34" s="2">
        <f t="shared" si="1"/>
        <v>4.0000000000012248E-5</v>
      </c>
      <c r="Y34" s="32">
        <f t="shared" si="10"/>
        <v>1.7154129856768269E-4</v>
      </c>
      <c r="AA34" s="44">
        <v>5.2749999999999998E-2</v>
      </c>
      <c r="AB34" s="44">
        <v>5.4260000000000003E-2</v>
      </c>
      <c r="AC34" s="39">
        <f t="shared" si="11"/>
        <v>1.5100000000000044E-3</v>
      </c>
      <c r="AD34" s="2">
        <f t="shared" si="2"/>
        <v>1.5100000000000044E-3</v>
      </c>
      <c r="AE34" s="32">
        <f t="shared" si="12"/>
        <v>2.8625592417061696E-2</v>
      </c>
    </row>
    <row r="35" spans="1:31" x14ac:dyDescent="0.2">
      <c r="A35" s="17">
        <f>'FULL SCADA'!M33</f>
        <v>10</v>
      </c>
      <c r="B35" s="37">
        <f>'FULL SCADA'!P33</f>
        <v>9</v>
      </c>
      <c r="C35" s="37">
        <f>'FULL SCADA'!R33</f>
        <v>1</v>
      </c>
      <c r="D35" s="37">
        <f>'FULL SCADA'!V33</f>
        <v>0.02</v>
      </c>
      <c r="E35" s="37">
        <f>'FULL SCADA'!X33</f>
        <v>2</v>
      </c>
      <c r="F35" s="9">
        <f t="shared" si="3"/>
        <v>3.8173999999999999E-3</v>
      </c>
      <c r="G35" s="18">
        <f>'FULL SCADA'!F33</f>
        <v>-5.2609999999999997E-2</v>
      </c>
      <c r="H35" s="19">
        <f t="shared" si="4"/>
        <v>-6.40622E-2</v>
      </c>
      <c r="I35" s="19">
        <f t="shared" si="13"/>
        <v>-6.0244799999999994E-2</v>
      </c>
      <c r="J35" s="19">
        <f t="shared" si="14"/>
        <v>-5.6427399999999996E-2</v>
      </c>
      <c r="K35" s="19">
        <f t="shared" si="15"/>
        <v>-4.8792599999999998E-2</v>
      </c>
      <c r="L35" s="19">
        <f t="shared" si="16"/>
        <v>-4.49752E-2</v>
      </c>
      <c r="M35" s="19">
        <f t="shared" si="17"/>
        <v>-4.1157799999999994E-2</v>
      </c>
      <c r="N35" s="20">
        <f t="shared" ca="1" si="5"/>
        <v>0.97071598080611865</v>
      </c>
      <c r="O35" s="19">
        <v>0.56990159860389777</v>
      </c>
      <c r="P35" s="49">
        <f t="shared" si="6"/>
        <v>-5.1004611275380411E-2</v>
      </c>
      <c r="Q35" s="19">
        <f t="shared" si="7"/>
        <v>1.6053887246195858E-3</v>
      </c>
      <c r="R35" s="22">
        <f t="shared" si="8"/>
        <v>1.6053887246195858E-3</v>
      </c>
      <c r="S35" s="38">
        <f t="shared" si="0"/>
        <v>3.0514896875491082E-2</v>
      </c>
      <c r="U35" s="8">
        <v>-0.23318</v>
      </c>
      <c r="V35" s="8">
        <v>-0.23333000000000001</v>
      </c>
      <c r="W35" s="39">
        <f t="shared" si="9"/>
        <v>-1.5000000000001124E-4</v>
      </c>
      <c r="X35" s="2">
        <f t="shared" si="1"/>
        <v>1.5000000000001124E-4</v>
      </c>
      <c r="Y35" s="32">
        <f t="shared" si="10"/>
        <v>6.4327986962866126E-4</v>
      </c>
      <c r="AA35" s="44">
        <v>-5.2609999999999997E-2</v>
      </c>
      <c r="AB35" s="44">
        <v>-4.9979999999999997E-2</v>
      </c>
      <c r="AC35" s="39">
        <f t="shared" si="11"/>
        <v>2.6300000000000004E-3</v>
      </c>
      <c r="AD35" s="2">
        <f t="shared" si="2"/>
        <v>2.6300000000000004E-3</v>
      </c>
      <c r="AE35" s="32">
        <f t="shared" si="12"/>
        <v>4.9990496103402407E-2</v>
      </c>
    </row>
    <row r="36" spans="1:31" x14ac:dyDescent="0.2">
      <c r="A36" s="17">
        <f>'FULL SCADA'!M34</f>
        <v>9</v>
      </c>
      <c r="B36" s="37">
        <f>'FULL SCADA'!P34</f>
        <v>14</v>
      </c>
      <c r="C36" s="37">
        <f>'FULL SCADA'!R34</f>
        <v>1</v>
      </c>
      <c r="D36" s="37">
        <f>'FULL SCADA'!V34</f>
        <v>0.02</v>
      </c>
      <c r="E36" s="37">
        <f>'FULL SCADA'!X34</f>
        <v>1</v>
      </c>
      <c r="F36" s="9">
        <f t="shared" si="3"/>
        <v>2.356E-3</v>
      </c>
      <c r="G36" s="18">
        <f>'FULL SCADA'!F34</f>
        <v>9.3399999999999997E-2</v>
      </c>
      <c r="H36" s="19">
        <f t="shared" si="4"/>
        <v>8.6331999999999992E-2</v>
      </c>
      <c r="I36" s="19">
        <f t="shared" si="13"/>
        <v>8.8688000000000003E-2</v>
      </c>
      <c r="J36" s="19">
        <f t="shared" si="14"/>
        <v>9.1044E-2</v>
      </c>
      <c r="K36" s="19">
        <f t="shared" si="15"/>
        <v>9.5755999999999994E-2</v>
      </c>
      <c r="L36" s="19">
        <f t="shared" si="16"/>
        <v>9.8111999999999991E-2</v>
      </c>
      <c r="M36" s="19">
        <f t="shared" si="17"/>
        <v>0.100468</v>
      </c>
      <c r="N36" s="20">
        <f t="shared" ca="1" si="5"/>
        <v>0.59038723032114238</v>
      </c>
      <c r="O36" s="19">
        <v>0.32536357797191684</v>
      </c>
      <c r="P36" s="49">
        <f t="shared" si="6"/>
        <v>9.0924656109707222E-2</v>
      </c>
      <c r="Q36" s="19">
        <f t="shared" si="7"/>
        <v>-2.4753438902927749E-3</v>
      </c>
      <c r="R36" s="22">
        <f t="shared" si="8"/>
        <v>2.4753438902927749E-3</v>
      </c>
      <c r="S36" s="38">
        <f t="shared" si="0"/>
        <v>2.6502611245104658E-2</v>
      </c>
      <c r="U36" s="8">
        <v>-0.26074999999999998</v>
      </c>
      <c r="V36" s="8">
        <v>-0.26067000000000001</v>
      </c>
      <c r="W36" s="39">
        <f t="shared" si="9"/>
        <v>7.9999999999968985E-5</v>
      </c>
      <c r="X36" s="2">
        <f t="shared" si="1"/>
        <v>7.9999999999968985E-5</v>
      </c>
      <c r="Y36" s="32">
        <f t="shared" si="10"/>
        <v>3.0680728667293954E-4</v>
      </c>
      <c r="AA36" s="44">
        <v>9.3399999999999997E-2</v>
      </c>
      <c r="AB36" s="44">
        <v>9.2009999999999995E-2</v>
      </c>
      <c r="AC36" s="39">
        <f t="shared" si="11"/>
        <v>-1.3900000000000023E-3</v>
      </c>
      <c r="AD36" s="2">
        <f t="shared" si="2"/>
        <v>1.3900000000000023E-3</v>
      </c>
      <c r="AE36" s="32">
        <f t="shared" si="12"/>
        <v>1.4882226980728077E-2</v>
      </c>
    </row>
    <row r="37" spans="1:31" x14ac:dyDescent="0.2">
      <c r="A37" s="17">
        <f>'FULL SCADA'!M35</f>
        <v>14</v>
      </c>
      <c r="B37" s="37">
        <f>'FULL SCADA'!P35</f>
        <v>9</v>
      </c>
      <c r="C37" s="37">
        <f>'FULL SCADA'!R35</f>
        <v>1</v>
      </c>
      <c r="D37" s="37">
        <f>'FULL SCADA'!V35</f>
        <v>0.02</v>
      </c>
      <c r="E37" s="37">
        <f>'FULL SCADA'!X35</f>
        <v>2</v>
      </c>
      <c r="F37" s="9">
        <f t="shared" si="3"/>
        <v>4.0817333333333329E-3</v>
      </c>
      <c r="G37" s="18">
        <f>'FULL SCADA'!F35</f>
        <v>-9.2259999999999995E-2</v>
      </c>
      <c r="H37" s="19">
        <f t="shared" si="4"/>
        <v>-0.10450519999999999</v>
      </c>
      <c r="I37" s="19">
        <f t="shared" si="13"/>
        <v>-0.10042346666666666</v>
      </c>
      <c r="J37" s="19">
        <f t="shared" si="14"/>
        <v>-9.6341733333333332E-2</v>
      </c>
      <c r="K37" s="19">
        <f t="shared" si="15"/>
        <v>-8.8178266666666658E-2</v>
      </c>
      <c r="L37" s="19">
        <f t="shared" si="16"/>
        <v>-8.4096533333333334E-2</v>
      </c>
      <c r="M37" s="19">
        <f t="shared" si="17"/>
        <v>-8.0014799999999997E-2</v>
      </c>
      <c r="N37" s="20">
        <f t="shared" ca="1" si="5"/>
        <v>0.65499385259800402</v>
      </c>
      <c r="O37" s="19">
        <v>0.75509821605614724</v>
      </c>
      <c r="P37" s="49">
        <f t="shared" si="6"/>
        <v>-8.5995628847386471E-2</v>
      </c>
      <c r="Q37" s="19">
        <f t="shared" si="7"/>
        <v>6.2643711526135237E-3</v>
      </c>
      <c r="R37" s="22">
        <f t="shared" si="8"/>
        <v>6.2643711526135237E-3</v>
      </c>
      <c r="S37" s="38">
        <f t="shared" si="0"/>
        <v>6.7899102022691574E-2</v>
      </c>
      <c r="U37" s="8">
        <v>-0.26354</v>
      </c>
      <c r="V37" s="8">
        <v>-0.26335999999999998</v>
      </c>
      <c r="W37" s="39">
        <f t="shared" si="9"/>
        <v>1.8000000000001348E-4</v>
      </c>
      <c r="X37" s="2">
        <f t="shared" si="1"/>
        <v>1.8000000000001348E-4</v>
      </c>
      <c r="Y37" s="32">
        <f t="shared" si="10"/>
        <v>6.8300827198912299E-4</v>
      </c>
      <c r="AA37" s="44">
        <v>-9.2259999999999995E-2</v>
      </c>
      <c r="AB37" s="44">
        <v>-8.9359999999999995E-2</v>
      </c>
      <c r="AC37" s="39">
        <f t="shared" si="11"/>
        <v>2.8999999999999998E-3</v>
      </c>
      <c r="AD37" s="2">
        <f t="shared" si="2"/>
        <v>2.8999999999999998E-3</v>
      </c>
      <c r="AE37" s="32">
        <f t="shared" si="12"/>
        <v>3.1432907001951005E-2</v>
      </c>
    </row>
    <row r="38" spans="1:31" x14ac:dyDescent="0.2">
      <c r="A38" s="17">
        <f>'FULL SCADA'!M36</f>
        <v>10</v>
      </c>
      <c r="B38" s="37">
        <f>'FULL SCADA'!P36</f>
        <v>11</v>
      </c>
      <c r="C38" s="37">
        <f>'FULL SCADA'!R36</f>
        <v>1</v>
      </c>
      <c r="D38" s="37">
        <f>'FULL SCADA'!V36</f>
        <v>0.02</v>
      </c>
      <c r="E38" s="37">
        <f>'FULL SCADA'!X36</f>
        <v>2</v>
      </c>
      <c r="F38" s="9">
        <f t="shared" si="3"/>
        <v>3.7219333333333333E-3</v>
      </c>
      <c r="G38" s="18">
        <f>'FULL SCADA'!F36</f>
        <v>-3.8289999999999998E-2</v>
      </c>
      <c r="H38" s="19">
        <f t="shared" si="4"/>
        <v>-4.9455799999999994E-2</v>
      </c>
      <c r="I38" s="19">
        <f t="shared" si="13"/>
        <v>-4.5733866666666664E-2</v>
      </c>
      <c r="J38" s="19">
        <f t="shared" si="14"/>
        <v>-4.2011933333333334E-2</v>
      </c>
      <c r="K38" s="19">
        <f t="shared" si="15"/>
        <v>-3.4568066666666661E-2</v>
      </c>
      <c r="L38" s="19">
        <f t="shared" si="16"/>
        <v>-3.0846133333333331E-2</v>
      </c>
      <c r="M38" s="19">
        <f t="shared" si="17"/>
        <v>-2.7124199999999998E-2</v>
      </c>
      <c r="N38" s="20">
        <f t="shared" ca="1" si="5"/>
        <v>0.48421663017973615</v>
      </c>
      <c r="O38" s="19">
        <v>0.35</v>
      </c>
      <c r="P38" s="50">
        <f t="shared" si="6"/>
        <v>-4.1648808783716032E-2</v>
      </c>
      <c r="Q38" s="19">
        <f t="shared" si="7"/>
        <v>-3.3588087837160344E-3</v>
      </c>
      <c r="R38" s="22">
        <f t="shared" si="8"/>
        <v>3.3588087837160344E-3</v>
      </c>
      <c r="S38" s="32">
        <f t="shared" si="0"/>
        <v>8.7720260739515138E-2</v>
      </c>
      <c r="U38" s="8">
        <v>-0.25813000000000003</v>
      </c>
      <c r="V38" s="8">
        <v>-0.25821</v>
      </c>
      <c r="W38" s="39">
        <f t="shared" si="9"/>
        <v>-7.9999999999968985E-5</v>
      </c>
      <c r="X38" s="2">
        <f t="shared" si="1"/>
        <v>7.9999999999968985E-5</v>
      </c>
      <c r="Y38" s="32">
        <f t="shared" si="10"/>
        <v>3.0992135745542545E-4</v>
      </c>
      <c r="AA38" s="44">
        <v>-3.8289999999999998E-2</v>
      </c>
      <c r="AB38" s="44">
        <v>-3.3489999999999999E-2</v>
      </c>
      <c r="AC38" s="39">
        <f t="shared" si="11"/>
        <v>4.7999999999999987E-3</v>
      </c>
      <c r="AD38" s="2">
        <f t="shared" si="2"/>
        <v>4.7999999999999987E-3</v>
      </c>
      <c r="AE38" s="32">
        <f t="shared" si="12"/>
        <v>0.12535910159310523</v>
      </c>
    </row>
    <row r="39" spans="1:31" x14ac:dyDescent="0.2">
      <c r="A39" s="17">
        <f>'FULL SCADA'!M37</f>
        <v>11</v>
      </c>
      <c r="B39" s="37">
        <f>'FULL SCADA'!P37</f>
        <v>10</v>
      </c>
      <c r="C39" s="37">
        <f>'FULL SCADA'!R37</f>
        <v>1</v>
      </c>
      <c r="D39" s="37">
        <f>'FULL SCADA'!V37</f>
        <v>0.02</v>
      </c>
      <c r="E39" s="37">
        <f>'FULL SCADA'!X37</f>
        <v>2</v>
      </c>
      <c r="F39" s="9">
        <f t="shared" si="3"/>
        <v>3.7228000000000001E-3</v>
      </c>
      <c r="G39" s="18">
        <f>'FULL SCADA'!F37</f>
        <v>3.8420000000000003E-2</v>
      </c>
      <c r="H39" s="19">
        <f t="shared" si="4"/>
        <v>2.7251600000000001E-2</v>
      </c>
      <c r="I39" s="19">
        <f t="shared" si="13"/>
        <v>3.0974400000000003E-2</v>
      </c>
      <c r="J39" s="19">
        <f t="shared" si="14"/>
        <v>3.4697200000000004E-2</v>
      </c>
      <c r="K39" s="19">
        <f t="shared" si="15"/>
        <v>4.2142800000000001E-2</v>
      </c>
      <c r="L39" s="19">
        <f t="shared" si="16"/>
        <v>4.5865600000000006E-2</v>
      </c>
      <c r="M39" s="19">
        <f t="shared" si="17"/>
        <v>4.9588400000000005E-2</v>
      </c>
      <c r="N39" s="20">
        <f t="shared" ca="1" si="5"/>
        <v>0.22913307167214847</v>
      </c>
      <c r="O39" s="19">
        <v>0.65</v>
      </c>
      <c r="P39" s="49">
        <f t="shared" si="6"/>
        <v>4.1779590895417634E-2</v>
      </c>
      <c r="Q39" s="19">
        <f t="shared" si="7"/>
        <v>3.3595908954176315E-3</v>
      </c>
      <c r="R39" s="22">
        <f t="shared" si="8"/>
        <v>3.3595908954176315E-3</v>
      </c>
      <c r="S39" s="38">
        <f t="shared" si="0"/>
        <v>8.744380258765308E-2</v>
      </c>
      <c r="U39" s="8">
        <v>-0.26319999999999999</v>
      </c>
      <c r="V39" s="8">
        <v>-0.2631</v>
      </c>
      <c r="W39" s="39">
        <f t="shared" si="9"/>
        <v>9.9999999999988987E-5</v>
      </c>
      <c r="X39" s="2">
        <f t="shared" si="1"/>
        <v>9.9999999999988987E-5</v>
      </c>
      <c r="Y39" s="32">
        <f t="shared" si="10"/>
        <v>3.7993920972640192E-4</v>
      </c>
      <c r="AA39" s="44">
        <v>3.8420000000000003E-2</v>
      </c>
      <c r="AB39" s="44">
        <v>4.0910000000000002E-2</v>
      </c>
      <c r="AC39" s="39">
        <f t="shared" si="11"/>
        <v>2.4899999999999992E-3</v>
      </c>
      <c r="AD39" s="2">
        <f t="shared" si="2"/>
        <v>2.4899999999999992E-3</v>
      </c>
      <c r="AE39" s="32">
        <f t="shared" si="12"/>
        <v>6.4809994794377906E-2</v>
      </c>
    </row>
    <row r="40" spans="1:31" x14ac:dyDescent="0.2">
      <c r="A40" s="17">
        <f>'FULL SCADA'!M38</f>
        <v>12</v>
      </c>
      <c r="B40" s="37">
        <f>'FULL SCADA'!P38</f>
        <v>13</v>
      </c>
      <c r="C40" s="37">
        <f>'FULL SCADA'!R38</f>
        <v>1</v>
      </c>
      <c r="D40" s="37">
        <f>'FULL SCADA'!V38</f>
        <v>0.02</v>
      </c>
      <c r="E40" s="37">
        <f>'FULL SCADA'!X38</f>
        <v>1</v>
      </c>
      <c r="F40" s="9">
        <f t="shared" si="3"/>
        <v>1.8441333333333333E-3</v>
      </c>
      <c r="G40" s="18">
        <f>'FULL SCADA'!F38</f>
        <v>1.6619999999999999E-2</v>
      </c>
      <c r="H40" s="19">
        <f t="shared" si="4"/>
        <v>1.10876E-2</v>
      </c>
      <c r="I40" s="19">
        <f t="shared" si="13"/>
        <v>1.2931733333333332E-2</v>
      </c>
      <c r="J40" s="19">
        <f t="shared" si="14"/>
        <v>1.4775866666666667E-2</v>
      </c>
      <c r="K40" s="19">
        <f t="shared" si="15"/>
        <v>1.8464133333333334E-2</v>
      </c>
      <c r="L40" s="19">
        <f t="shared" si="16"/>
        <v>2.0308266666666665E-2</v>
      </c>
      <c r="M40" s="19">
        <f t="shared" si="17"/>
        <v>2.2152399999999999E-2</v>
      </c>
      <c r="N40" s="20">
        <f t="shared" ca="1" si="5"/>
        <v>0.27889536571581652</v>
      </c>
      <c r="O40" s="19">
        <v>0.3595947438707161</v>
      </c>
      <c r="P40" s="49">
        <f t="shared" si="6"/>
        <v>1.5062237964484809E-2</v>
      </c>
      <c r="Q40" s="19">
        <f t="shared" si="7"/>
        <v>-1.5577620355151905E-3</v>
      </c>
      <c r="R40" s="22">
        <f t="shared" si="8"/>
        <v>1.5577620355151905E-3</v>
      </c>
      <c r="S40" s="38">
        <f t="shared" si="0"/>
        <v>9.3728160981660077E-2</v>
      </c>
      <c r="U40" s="8">
        <v>-0.26458999999999999</v>
      </c>
      <c r="V40" s="8">
        <v>-0.26445000000000002</v>
      </c>
      <c r="W40" s="39">
        <f t="shared" si="9"/>
        <v>1.3999999999997348E-4</v>
      </c>
      <c r="X40" s="2">
        <f t="shared" si="1"/>
        <v>1.3999999999997348E-4</v>
      </c>
      <c r="Y40" s="32">
        <f t="shared" si="10"/>
        <v>5.2912052609688004E-4</v>
      </c>
      <c r="AA40" s="44">
        <v>1.6619999999999999E-2</v>
      </c>
      <c r="AB40" s="44">
        <v>2.0639999999999999E-2</v>
      </c>
      <c r="AC40" s="39">
        <f t="shared" si="11"/>
        <v>4.0199999999999993E-3</v>
      </c>
      <c r="AD40" s="2">
        <f t="shared" si="2"/>
        <v>4.0199999999999993E-3</v>
      </c>
      <c r="AE40" s="32">
        <f t="shared" si="12"/>
        <v>0.2418772563176895</v>
      </c>
    </row>
    <row r="41" spans="1:31" x14ac:dyDescent="0.2">
      <c r="A41" s="17">
        <f>'FULL SCADA'!M39</f>
        <v>13</v>
      </c>
      <c r="B41" s="37">
        <f>'FULL SCADA'!P39</f>
        <v>12</v>
      </c>
      <c r="C41" s="37">
        <f>'FULL SCADA'!R39</f>
        <v>1</v>
      </c>
      <c r="D41" s="37">
        <f>'FULL SCADA'!V39</f>
        <v>0.02</v>
      </c>
      <c r="E41" s="37">
        <f>'FULL SCADA'!X39</f>
        <v>2</v>
      </c>
      <c r="F41" s="9">
        <f t="shared" si="3"/>
        <v>3.5769999999999999E-3</v>
      </c>
      <c r="G41" s="18">
        <f>'FULL SCADA'!F39</f>
        <v>-1.6549999999999999E-2</v>
      </c>
      <c r="H41" s="19">
        <f t="shared" si="4"/>
        <v>-2.7281E-2</v>
      </c>
      <c r="I41" s="19">
        <f t="shared" si="13"/>
        <v>-2.3703999999999999E-2</v>
      </c>
      <c r="J41" s="19">
        <f t="shared" si="14"/>
        <v>-2.0126999999999999E-2</v>
      </c>
      <c r="K41" s="19">
        <f t="shared" si="15"/>
        <v>-1.2972999999999998E-2</v>
      </c>
      <c r="L41" s="19">
        <f t="shared" si="16"/>
        <v>-9.3959999999999981E-3</v>
      </c>
      <c r="M41" s="19">
        <f t="shared" si="17"/>
        <v>-5.8189999999999995E-3</v>
      </c>
      <c r="N41" s="20">
        <f t="shared" ca="1" si="5"/>
        <v>0.44332295793323329</v>
      </c>
      <c r="O41" s="19">
        <v>0.56999999999999995</v>
      </c>
      <c r="P41" s="49">
        <f t="shared" si="6"/>
        <v>-1.5043592700290787E-2</v>
      </c>
      <c r="Q41" s="19">
        <f t="shared" si="7"/>
        <v>1.5064072997092118E-3</v>
      </c>
      <c r="R41" s="22">
        <f t="shared" si="8"/>
        <v>1.5064072997092118E-3</v>
      </c>
      <c r="S41" s="38">
        <f t="shared" si="0"/>
        <v>9.1021589106296791E-2</v>
      </c>
      <c r="U41" s="8">
        <v>-0.27977999999999997</v>
      </c>
      <c r="V41" s="8">
        <v>-0.27995999999999999</v>
      </c>
      <c r="W41" s="39">
        <f t="shared" si="9"/>
        <v>-1.8000000000001348E-4</v>
      </c>
      <c r="X41" s="2">
        <f t="shared" si="1"/>
        <v>1.8000000000001348E-4</v>
      </c>
      <c r="Y41" s="32">
        <f t="shared" si="10"/>
        <v>6.4336264207596507E-4</v>
      </c>
      <c r="AA41" s="44">
        <v>-1.6549999999999999E-2</v>
      </c>
      <c r="AB41" s="44">
        <v>-2.085E-2</v>
      </c>
      <c r="AC41" s="39">
        <f t="shared" si="11"/>
        <v>-4.3000000000000017E-3</v>
      </c>
      <c r="AD41" s="2">
        <f t="shared" si="2"/>
        <v>4.3000000000000017E-3</v>
      </c>
      <c r="AE41" s="32">
        <f t="shared" si="12"/>
        <v>0.25981873111782489</v>
      </c>
    </row>
    <row r="42" spans="1:31" x14ac:dyDescent="0.2">
      <c r="A42" s="17">
        <f>'FULL SCADA'!M40</f>
        <v>13</v>
      </c>
      <c r="B42" s="37">
        <f>'FULL SCADA'!P40</f>
        <v>14</v>
      </c>
      <c r="C42" s="37">
        <f>'FULL SCADA'!R40</f>
        <v>1</v>
      </c>
      <c r="D42" s="37">
        <f>'FULL SCADA'!V40</f>
        <v>0.02</v>
      </c>
      <c r="E42" s="37">
        <f>'FULL SCADA'!X40</f>
        <v>2</v>
      </c>
      <c r="F42" s="9">
        <f t="shared" si="3"/>
        <v>3.833933333333333E-3</v>
      </c>
      <c r="G42" s="18">
        <f>'FULL SCADA'!F40</f>
        <v>5.509E-2</v>
      </c>
      <c r="H42" s="19">
        <f t="shared" si="4"/>
        <v>4.3588200000000001E-2</v>
      </c>
      <c r="I42" s="19">
        <f t="shared" si="13"/>
        <v>4.7422133333333331E-2</v>
      </c>
      <c r="J42" s="19">
        <f t="shared" si="14"/>
        <v>5.1256066666666669E-2</v>
      </c>
      <c r="K42" s="19">
        <f t="shared" si="15"/>
        <v>5.8923933333333331E-2</v>
      </c>
      <c r="L42" s="19">
        <f t="shared" si="16"/>
        <v>6.2757866666666662E-2</v>
      </c>
      <c r="M42" s="19">
        <f t="shared" si="17"/>
        <v>6.6591800000000007E-2</v>
      </c>
      <c r="N42" s="20">
        <f t="shared" ca="1" si="5"/>
        <v>0.61151690994887586</v>
      </c>
      <c r="O42" s="19">
        <v>0.36418620791707834</v>
      </c>
      <c r="P42" s="51">
        <f t="shared" si="6"/>
        <v>5.195733565871985E-2</v>
      </c>
      <c r="Q42" s="19">
        <f t="shared" si="7"/>
        <v>-3.1326643412801503E-3</v>
      </c>
      <c r="R42" s="22">
        <f t="shared" si="8"/>
        <v>3.1326643412801503E-3</v>
      </c>
      <c r="S42" s="38">
        <f t="shared" si="0"/>
        <v>5.6864482506446726E-2</v>
      </c>
      <c r="T42">
        <v>65</v>
      </c>
      <c r="U42" s="8">
        <v>-0.38083</v>
      </c>
      <c r="V42" s="36">
        <v>-0.38228000000000001</v>
      </c>
      <c r="W42" s="39">
        <f>V42-U42</f>
        <v>-1.4500000000000068E-3</v>
      </c>
      <c r="X42" s="2">
        <f t="shared" si="1"/>
        <v>1.4500000000000068E-3</v>
      </c>
      <c r="Y42" s="32">
        <f t="shared" si="10"/>
        <v>3.8074731507496962E-3</v>
      </c>
      <c r="AA42" s="44">
        <v>5.509E-2</v>
      </c>
      <c r="AB42" s="44">
        <v>5.5019999999999999E-2</v>
      </c>
      <c r="AC42" s="39">
        <f t="shared" si="11"/>
        <v>-7.0000000000000617E-5</v>
      </c>
      <c r="AD42" s="2">
        <f t="shared" si="2"/>
        <v>7.0000000000000617E-5</v>
      </c>
      <c r="AE42" s="32">
        <f t="shared" si="12"/>
        <v>1.2706480304955638E-3</v>
      </c>
    </row>
    <row r="43" spans="1:31" x14ac:dyDescent="0.2">
      <c r="A43" s="17">
        <f>'FULL SCADA'!M41</f>
        <v>14</v>
      </c>
      <c r="B43" s="37">
        <f>'FULL SCADA'!P41</f>
        <v>13</v>
      </c>
      <c r="C43" s="37">
        <f>'FULL SCADA'!R41</f>
        <v>1</v>
      </c>
      <c r="D43" s="37">
        <f>'FULL SCADA'!V41</f>
        <v>0.02</v>
      </c>
      <c r="E43" s="37">
        <f>'FULL SCADA'!X41</f>
        <v>2</v>
      </c>
      <c r="F43" s="9">
        <f t="shared" si="3"/>
        <v>3.8305333333333333E-3</v>
      </c>
      <c r="G43" s="18">
        <f>'FULL SCADA'!F41</f>
        <v>-5.4579999999999997E-2</v>
      </c>
      <c r="H43" s="19">
        <f t="shared" si="4"/>
        <v>-6.6071599999999994E-2</v>
      </c>
      <c r="I43" s="19">
        <f t="shared" si="13"/>
        <v>-6.2241066666666664E-2</v>
      </c>
      <c r="J43" s="19">
        <f t="shared" si="14"/>
        <v>-5.8410533333333327E-2</v>
      </c>
      <c r="K43" s="19">
        <f t="shared" si="15"/>
        <v>-5.0749466666666666E-2</v>
      </c>
      <c r="L43" s="19">
        <f t="shared" si="16"/>
        <v>-4.6918933333333329E-2</v>
      </c>
      <c r="M43" s="19">
        <f t="shared" si="17"/>
        <v>-4.3088399999999999E-2</v>
      </c>
      <c r="N43" s="20">
        <f t="shared" ca="1" si="5"/>
        <v>3.9132047551797E-2</v>
      </c>
      <c r="O43" s="19">
        <v>0.73</v>
      </c>
      <c r="P43" s="49">
        <f t="shared" si="6"/>
        <v>-4.9279552792539857E-2</v>
      </c>
      <c r="Q43" s="19">
        <f t="shared" si="7"/>
        <v>5.3004472074601391E-3</v>
      </c>
      <c r="R43" s="19">
        <f t="shared" si="8"/>
        <v>5.3004472074601391E-3</v>
      </c>
      <c r="S43" s="38">
        <f t="shared" si="0"/>
        <v>9.7113360341886029E-2</v>
      </c>
      <c r="T43">
        <v>611</v>
      </c>
      <c r="U43" s="8">
        <v>5.8389999999999997E-2</v>
      </c>
      <c r="V43" s="36">
        <v>5.8349999999999999E-2</v>
      </c>
      <c r="W43" s="39">
        <f>V43-U43</f>
        <v>-3.999999999999837E-5</v>
      </c>
      <c r="X43" s="2">
        <f t="shared" si="1"/>
        <v>3.999999999999837E-5</v>
      </c>
      <c r="Y43" s="32">
        <f t="shared" si="10"/>
        <v>6.8504880972766519E-4</v>
      </c>
      <c r="AA43" s="44">
        <v>-5.4579999999999997E-2</v>
      </c>
      <c r="AB43" s="44">
        <v>-5.518E-2</v>
      </c>
      <c r="AC43" s="39">
        <f t="shared" si="11"/>
        <v>-6.0000000000000331E-4</v>
      </c>
      <c r="AD43" s="2">
        <f t="shared" si="2"/>
        <v>6.0000000000000331E-4</v>
      </c>
      <c r="AE43" s="32">
        <f t="shared" si="12"/>
        <v>1.0993037742762979E-2</v>
      </c>
    </row>
    <row r="44" spans="1:31" x14ac:dyDescent="0.2">
      <c r="A44" s="17">
        <f>'FULL SCADA'!M42</f>
        <v>0</v>
      </c>
      <c r="B44" s="37">
        <f>'FULL SCADA'!P42</f>
        <v>1</v>
      </c>
      <c r="C44" s="37">
        <f>'FULL SCADA'!R42</f>
        <v>2</v>
      </c>
      <c r="D44" s="37">
        <f>'FULL SCADA'!V42</f>
        <v>0.02</v>
      </c>
      <c r="E44" s="37">
        <f>'FULL SCADA'!X42</f>
        <v>2</v>
      </c>
      <c r="F44" s="9">
        <f t="shared" si="3"/>
        <v>1.8950933333333333E-2</v>
      </c>
      <c r="G44" s="18">
        <f>'FULL SCADA'!F42</f>
        <v>2.3226399999999998</v>
      </c>
      <c r="H44" s="19">
        <f t="shared" si="4"/>
        <v>2.2657871999999997</v>
      </c>
      <c r="I44" s="19">
        <f t="shared" si="13"/>
        <v>2.2847381333333332</v>
      </c>
      <c r="J44" s="19">
        <f t="shared" si="14"/>
        <v>2.3036890666666663</v>
      </c>
      <c r="K44" s="19">
        <f t="shared" si="15"/>
        <v>2.3415909333333333</v>
      </c>
      <c r="L44" s="19">
        <f t="shared" si="16"/>
        <v>2.3605418666666664</v>
      </c>
      <c r="M44" s="19">
        <f t="shared" si="17"/>
        <v>2.3794928</v>
      </c>
      <c r="N44" s="20">
        <f t="shared" ca="1" si="5"/>
        <v>0.29552184303038698</v>
      </c>
      <c r="O44" s="19">
        <v>0.76721898671803945</v>
      </c>
      <c r="P44" s="49">
        <f t="shared" si="6"/>
        <v>2.3531065549144357</v>
      </c>
      <c r="Q44" s="19">
        <f t="shared" si="7"/>
        <v>3.0466554914435839E-2</v>
      </c>
      <c r="R44" s="22">
        <f t="shared" si="8"/>
        <v>3.0466554914435839E-2</v>
      </c>
      <c r="S44" s="38">
        <f t="shared" si="0"/>
        <v>1.3117209259478801E-2</v>
      </c>
      <c r="T44">
        <v>612</v>
      </c>
      <c r="U44" s="8">
        <v>6.5250000000000002E-2</v>
      </c>
      <c r="V44" s="36">
        <v>6.5509999999999999E-2</v>
      </c>
      <c r="W44" s="39">
        <f>V44-U44</f>
        <v>2.5999999999999635E-4</v>
      </c>
      <c r="X44" s="2">
        <f t="shared" si="1"/>
        <v>2.5999999999999635E-4</v>
      </c>
      <c r="Y44" s="32">
        <f t="shared" si="10"/>
        <v>3.9846743295018595E-3</v>
      </c>
      <c r="AA44" s="44">
        <v>2.3226399999999998</v>
      </c>
      <c r="AB44" s="44">
        <v>2.2922500000000001</v>
      </c>
      <c r="AC44" s="39">
        <f t="shared" si="11"/>
        <v>-3.0389999999999695E-2</v>
      </c>
      <c r="AD44" s="2">
        <f t="shared" si="2"/>
        <v>3.0389999999999695E-2</v>
      </c>
      <c r="AE44" s="32">
        <f t="shared" si="12"/>
        <v>1.3084248958082053E-2</v>
      </c>
    </row>
    <row r="45" spans="1:31" x14ac:dyDescent="0.2">
      <c r="A45" s="17">
        <f>'FULL SCADA'!M43</f>
        <v>0</v>
      </c>
      <c r="B45" s="37">
        <f>'FULL SCADA'!P43</f>
        <v>2</v>
      </c>
      <c r="C45" s="37">
        <f>'FULL SCADA'!R43</f>
        <v>2</v>
      </c>
      <c r="D45" s="37">
        <f>'FULL SCADA'!V43</f>
        <v>0.02</v>
      </c>
      <c r="E45" s="37">
        <f>'FULL SCADA'!X43</f>
        <v>2</v>
      </c>
      <c r="F45" s="9">
        <f t="shared" si="3"/>
        <v>4.6877333333333335E-3</v>
      </c>
      <c r="G45" s="18">
        <f>'FULL SCADA'!F43</f>
        <v>0.18315999999999999</v>
      </c>
      <c r="H45" s="19">
        <f t="shared" si="4"/>
        <v>0.16909679999999999</v>
      </c>
      <c r="I45" s="19">
        <f t="shared" si="13"/>
        <v>0.17378453333333332</v>
      </c>
      <c r="J45" s="19">
        <f t="shared" si="14"/>
        <v>0.17847226666666666</v>
      </c>
      <c r="K45" s="19">
        <f t="shared" si="15"/>
        <v>0.18784773333333332</v>
      </c>
      <c r="L45" s="19">
        <f t="shared" si="16"/>
        <v>0.19253546666666665</v>
      </c>
      <c r="M45" s="19">
        <f t="shared" si="17"/>
        <v>0.19722319999999999</v>
      </c>
      <c r="N45" s="20">
        <f t="shared" ca="1" si="5"/>
        <v>0.62122372009811078</v>
      </c>
      <c r="O45" s="19">
        <v>0.84184828576272208</v>
      </c>
      <c r="P45" s="51">
        <f t="shared" si="6"/>
        <v>0.19280099230389713</v>
      </c>
      <c r="Q45" s="19">
        <f t="shared" si="7"/>
        <v>9.6409923038971446E-3</v>
      </c>
      <c r="R45" s="22">
        <f t="shared" si="8"/>
        <v>9.6409923038971446E-3</v>
      </c>
      <c r="S45" s="38">
        <f t="shared" si="0"/>
        <v>5.2636996636258711E-2</v>
      </c>
      <c r="T45">
        <v>613</v>
      </c>
      <c r="U45" s="8">
        <v>0.14532999999999999</v>
      </c>
      <c r="V45" s="36">
        <v>0.14477999999999999</v>
      </c>
      <c r="W45" s="39">
        <f>V45-U45</f>
        <v>-5.4999999999999494E-4</v>
      </c>
      <c r="X45" s="2">
        <f t="shared" si="1"/>
        <v>5.4999999999999494E-4</v>
      </c>
      <c r="Y45" s="32">
        <f t="shared" si="10"/>
        <v>3.7844904699648732E-3</v>
      </c>
      <c r="AA45" s="44">
        <v>0.18315999999999999</v>
      </c>
      <c r="AB45" s="44">
        <v>0.18436</v>
      </c>
      <c r="AC45" s="39">
        <f t="shared" si="11"/>
        <v>1.2000000000000066E-3</v>
      </c>
      <c r="AD45" s="2">
        <f t="shared" si="2"/>
        <v>1.2000000000000066E-3</v>
      </c>
      <c r="AE45" s="32">
        <f t="shared" si="12"/>
        <v>6.5516488316226616E-3</v>
      </c>
    </row>
    <row r="46" spans="1:31" x14ac:dyDescent="0.2">
      <c r="A46" s="17">
        <f>'FULL SCADA'!M44</f>
        <v>0</v>
      </c>
      <c r="B46" s="37">
        <f>'FULL SCADA'!P44</f>
        <v>3</v>
      </c>
      <c r="C46" s="37">
        <f>'FULL SCADA'!R44</f>
        <v>2</v>
      </c>
      <c r="D46" s="37">
        <f>'FULL SCADA'!V44</f>
        <v>0.02</v>
      </c>
      <c r="E46" s="37">
        <f>'FULL SCADA'!X44</f>
        <v>1</v>
      </c>
      <c r="F46" s="9">
        <f t="shared" si="3"/>
        <v>8.0270666666666674E-3</v>
      </c>
      <c r="G46" s="18">
        <f>'FULL SCADA'!F44</f>
        <v>-0.94406000000000001</v>
      </c>
      <c r="H46" s="19">
        <f t="shared" si="4"/>
        <v>-0.96814120000000004</v>
      </c>
      <c r="I46" s="19">
        <f t="shared" si="13"/>
        <v>-0.9601141333333334</v>
      </c>
      <c r="J46" s="19">
        <f t="shared" si="14"/>
        <v>-0.95208706666666665</v>
      </c>
      <c r="K46" s="19">
        <f t="shared" si="15"/>
        <v>-0.93603293333333337</v>
      </c>
      <c r="L46" s="19">
        <f t="shared" si="16"/>
        <v>-0.92800586666666662</v>
      </c>
      <c r="M46" s="19">
        <f t="shared" si="17"/>
        <v>-0.91997879999999999</v>
      </c>
      <c r="N46" s="20">
        <f t="shared" ca="1" si="5"/>
        <v>0.13208231283556648</v>
      </c>
      <c r="O46" s="19">
        <v>0.86040700584600782</v>
      </c>
      <c r="P46" s="49">
        <f t="shared" si="6"/>
        <v>-0.92665493995953296</v>
      </c>
      <c r="Q46" s="19">
        <f t="shared" si="7"/>
        <v>1.7405060040467046E-2</v>
      </c>
      <c r="R46" s="22">
        <f t="shared" si="8"/>
        <v>1.7405060040467046E-2</v>
      </c>
      <c r="S46" s="38">
        <f t="shared" si="0"/>
        <v>1.843639179762626E-2</v>
      </c>
      <c r="T46">
        <v>65</v>
      </c>
      <c r="U46" s="8">
        <v>0.17621999999999999</v>
      </c>
      <c r="V46" s="36">
        <v>0.17659</v>
      </c>
      <c r="W46" s="39">
        <f>V46-U46</f>
        <v>3.7000000000000921E-4</v>
      </c>
      <c r="X46" s="2">
        <f t="shared" si="1"/>
        <v>3.7000000000000921E-4</v>
      </c>
      <c r="Y46" s="32">
        <f t="shared" si="10"/>
        <v>2.0996481670639499E-3</v>
      </c>
      <c r="AA46" s="44">
        <v>-0.94406000000000001</v>
      </c>
      <c r="AB46" s="44">
        <v>-0.94516</v>
      </c>
      <c r="AC46" s="39">
        <f t="shared" si="11"/>
        <v>-1.0999999999999899E-3</v>
      </c>
      <c r="AD46" s="2">
        <f t="shared" si="2"/>
        <v>1.0999999999999899E-3</v>
      </c>
      <c r="AE46" s="32">
        <f t="shared" si="12"/>
        <v>1.1651801792258859E-3</v>
      </c>
    </row>
    <row r="47" spans="1:31" x14ac:dyDescent="0.2">
      <c r="A47" s="17">
        <f>'FULL SCADA'!M45</f>
        <v>0</v>
      </c>
      <c r="B47" s="37">
        <f>'FULL SCADA'!P45</f>
        <v>4</v>
      </c>
      <c r="C47" s="37">
        <f>'FULL SCADA'!R45</f>
        <v>2</v>
      </c>
      <c r="D47" s="37">
        <f>'FULL SCADA'!V45</f>
        <v>0.02</v>
      </c>
      <c r="E47" s="37">
        <f>'FULL SCADA'!X45</f>
        <v>2</v>
      </c>
      <c r="F47" s="9">
        <f t="shared" si="3"/>
        <v>6.648866666666667E-3</v>
      </c>
      <c r="G47" s="18">
        <f>'FULL SCADA'!F45</f>
        <v>-0.47732999999999998</v>
      </c>
      <c r="H47" s="19">
        <f t="shared" si="4"/>
        <v>-0.49727659999999996</v>
      </c>
      <c r="I47" s="19">
        <f t="shared" si="13"/>
        <v>-0.49062773333333332</v>
      </c>
      <c r="J47" s="19">
        <f t="shared" si="14"/>
        <v>-0.48397886666666662</v>
      </c>
      <c r="K47" s="19">
        <f t="shared" si="15"/>
        <v>-0.47068113333333333</v>
      </c>
      <c r="L47" s="19">
        <f t="shared" si="16"/>
        <v>-0.46403226666666664</v>
      </c>
      <c r="M47" s="19">
        <f t="shared" si="17"/>
        <v>-0.4573834</v>
      </c>
      <c r="N47" s="20">
        <f t="shared" ca="1" si="5"/>
        <v>0.96929608528541888</v>
      </c>
      <c r="O47" s="19">
        <v>0.66406730959570659</v>
      </c>
      <c r="P47" s="49">
        <f t="shared" si="6"/>
        <v>-0.47076711020238299</v>
      </c>
      <c r="Q47" s="19">
        <f t="shared" si="7"/>
        <v>6.5628897976169887E-3</v>
      </c>
      <c r="R47" s="22">
        <f t="shared" si="8"/>
        <v>6.5628897976169887E-3</v>
      </c>
      <c r="S47" s="38">
        <f t="shared" si="0"/>
        <v>1.3749166818798293E-2</v>
      </c>
      <c r="T47">
        <v>611</v>
      </c>
      <c r="U47" s="8">
        <v>-4.8719999999999999E-2</v>
      </c>
      <c r="V47" s="36">
        <v>-4.8809999999999999E-2</v>
      </c>
      <c r="W47" s="39">
        <f t="shared" ref="W47:W61" si="18">V47-U47</f>
        <v>-8.9999999999999802E-5</v>
      </c>
      <c r="X47" s="2">
        <f t="shared" si="1"/>
        <v>8.9999999999999802E-5</v>
      </c>
      <c r="Y47" s="32">
        <f t="shared" si="10"/>
        <v>1.8472906403940847E-3</v>
      </c>
      <c r="AA47" s="44">
        <v>-0.47732999999999998</v>
      </c>
      <c r="AB47" s="44">
        <v>-0.46792</v>
      </c>
      <c r="AC47" s="39">
        <f t="shared" si="11"/>
        <v>9.4099999999999739E-3</v>
      </c>
      <c r="AD47" s="2">
        <f t="shared" si="2"/>
        <v>9.4099999999999739E-3</v>
      </c>
      <c r="AE47" s="32">
        <f t="shared" si="12"/>
        <v>1.9713824817212358E-2</v>
      </c>
    </row>
    <row r="48" spans="1:31" x14ac:dyDescent="0.2">
      <c r="A48" s="17">
        <f>'FULL SCADA'!M46</f>
        <v>0</v>
      </c>
      <c r="B48" s="37">
        <f>'FULL SCADA'!P46</f>
        <v>5</v>
      </c>
      <c r="C48" s="37">
        <f>'FULL SCADA'!R46</f>
        <v>2</v>
      </c>
      <c r="D48" s="37">
        <f>'FULL SCADA'!V46</f>
        <v>0.02</v>
      </c>
      <c r="E48" s="37">
        <f>'FULL SCADA'!X46</f>
        <v>2</v>
      </c>
      <c r="F48" s="9">
        <f t="shared" si="3"/>
        <v>3.9491333333333328E-3</v>
      </c>
      <c r="G48" s="18">
        <f>'FULL SCADA'!F46</f>
        <v>-7.2370000000000004E-2</v>
      </c>
      <c r="H48" s="19">
        <f t="shared" si="4"/>
        <v>-8.4217399999999998E-2</v>
      </c>
      <c r="I48" s="19">
        <f t="shared" si="13"/>
        <v>-8.0268266666666671E-2</v>
      </c>
      <c r="J48" s="19">
        <f t="shared" si="14"/>
        <v>-7.631913333333333E-2</v>
      </c>
      <c r="K48" s="19">
        <f t="shared" si="15"/>
        <v>-6.8420866666666677E-2</v>
      </c>
      <c r="L48" s="19">
        <f t="shared" si="16"/>
        <v>-6.4471733333333336E-2</v>
      </c>
      <c r="M48" s="19">
        <f t="shared" si="17"/>
        <v>-6.052260000000001E-2</v>
      </c>
      <c r="N48" s="20">
        <f t="shared" ca="1" si="5"/>
        <v>2.3904585067222595E-2</v>
      </c>
      <c r="O48" s="19">
        <v>0.23197274146264757</v>
      </c>
      <c r="P48" s="49">
        <f t="shared" si="6"/>
        <v>-7.8738046009817361E-2</v>
      </c>
      <c r="Q48" s="19">
        <f t="shared" si="7"/>
        <v>-6.3680460098173575E-3</v>
      </c>
      <c r="R48" s="22">
        <f t="shared" si="8"/>
        <v>6.3680460098173575E-3</v>
      </c>
      <c r="S48" s="38">
        <f t="shared" si="0"/>
        <v>8.7992897745161766E-2</v>
      </c>
      <c r="T48">
        <v>612</v>
      </c>
      <c r="U48" s="8">
        <v>-4.1140000000000003E-2</v>
      </c>
      <c r="V48" s="36">
        <v>-4.1070000000000002E-2</v>
      </c>
      <c r="W48" s="39">
        <f t="shared" si="18"/>
        <v>7.0000000000000617E-5</v>
      </c>
      <c r="X48" s="2">
        <f t="shared" si="1"/>
        <v>7.0000000000000617E-5</v>
      </c>
      <c r="Y48" s="32">
        <f t="shared" si="10"/>
        <v>1.7015070491006468E-3</v>
      </c>
      <c r="AA48" s="44">
        <v>-7.2370000000000004E-2</v>
      </c>
      <c r="AB48" s="44">
        <v>-7.5550000000000006E-2</v>
      </c>
      <c r="AC48" s="39">
        <f t="shared" si="11"/>
        <v>-3.1800000000000023E-3</v>
      </c>
      <c r="AD48" s="2">
        <f t="shared" si="2"/>
        <v>3.1800000000000023E-3</v>
      </c>
      <c r="AE48" s="32">
        <f t="shared" si="12"/>
        <v>4.3940859472157E-2</v>
      </c>
    </row>
    <row r="49" spans="1:31" x14ac:dyDescent="0.2">
      <c r="A49" s="17">
        <f>'FULL SCADA'!M47</f>
        <v>0</v>
      </c>
      <c r="B49" s="37">
        <f>'FULL SCADA'!P47</f>
        <v>6</v>
      </c>
      <c r="C49" s="37">
        <f>'FULL SCADA'!R47</f>
        <v>2</v>
      </c>
      <c r="D49" s="37">
        <f>'FULL SCADA'!V47</f>
        <v>0.02</v>
      </c>
      <c r="E49" s="37">
        <f>'FULL SCADA'!X47</f>
        <v>1</v>
      </c>
      <c r="F49" s="9">
        <f t="shared" si="3"/>
        <v>2.4679333333333334E-3</v>
      </c>
      <c r="G49" s="18">
        <f>'FULL SCADA'!F47</f>
        <v>-0.11019</v>
      </c>
      <c r="H49" s="19">
        <f t="shared" si="4"/>
        <v>-0.1175938</v>
      </c>
      <c r="I49" s="19">
        <f t="shared" si="13"/>
        <v>-0.11512586666666666</v>
      </c>
      <c r="J49" s="19">
        <f t="shared" si="14"/>
        <v>-0.11265793333333333</v>
      </c>
      <c r="K49" s="19">
        <f t="shared" si="15"/>
        <v>-0.10772206666666666</v>
      </c>
      <c r="L49" s="19">
        <f t="shared" si="16"/>
        <v>-0.10525413333333333</v>
      </c>
      <c r="M49" s="19">
        <f t="shared" si="17"/>
        <v>-0.10278619999999999</v>
      </c>
      <c r="N49" s="20">
        <f t="shared" ca="1" si="5"/>
        <v>0.96921823450386624</v>
      </c>
      <c r="O49" s="19">
        <v>0.47558961004109213</v>
      </c>
      <c r="P49" s="51">
        <f t="shared" si="6"/>
        <v>-0.11055243787261157</v>
      </c>
      <c r="Q49" s="19">
        <f t="shared" si="7"/>
        <v>-3.6243787261157345E-4</v>
      </c>
      <c r="R49" s="22">
        <f t="shared" si="8"/>
        <v>3.6243787261157345E-4</v>
      </c>
      <c r="S49" s="38">
        <f t="shared" si="0"/>
        <v>3.2892083910660993E-3</v>
      </c>
      <c r="T49">
        <v>613</v>
      </c>
      <c r="U49" s="8">
        <v>-0.10856</v>
      </c>
      <c r="V49" s="36">
        <v>-0.10896</v>
      </c>
      <c r="W49" s="39">
        <f t="shared" si="18"/>
        <v>-3.9999999999999758E-4</v>
      </c>
      <c r="X49" s="2">
        <f t="shared" si="1"/>
        <v>3.9999999999999758E-4</v>
      </c>
      <c r="Y49" s="32">
        <f t="shared" si="10"/>
        <v>3.6845983787766909E-3</v>
      </c>
      <c r="AA49" s="44">
        <v>-0.11019</v>
      </c>
      <c r="AB49" s="44">
        <v>-0.1099</v>
      </c>
      <c r="AC49" s="39">
        <f t="shared" si="11"/>
        <v>2.8999999999999859E-4</v>
      </c>
      <c r="AD49" s="2">
        <f t="shared" si="2"/>
        <v>2.8999999999999859E-4</v>
      </c>
      <c r="AE49" s="32">
        <f t="shared" si="12"/>
        <v>2.6318177693075472E-3</v>
      </c>
    </row>
    <row r="50" spans="1:31" x14ac:dyDescent="0.2">
      <c r="A50" s="17">
        <f>'FULL SCADA'!M48</f>
        <v>0</v>
      </c>
      <c r="B50" s="37">
        <f>'FULL SCADA'!P48</f>
        <v>7</v>
      </c>
      <c r="C50" s="37">
        <f>'FULL SCADA'!R48</f>
        <v>2</v>
      </c>
      <c r="D50" s="37">
        <f>'FULL SCADA'!V48</f>
        <v>0.02</v>
      </c>
      <c r="E50" s="37">
        <v>2</v>
      </c>
      <c r="F50" s="9">
        <f>((D50*ABS(G50))+(0.0052*E50))/3</f>
        <v>3.4678666666666663E-3</v>
      </c>
      <c r="G50" s="18">
        <f>'FULL SCADA'!F48</f>
        <v>-1.8000000000000001E-4</v>
      </c>
      <c r="H50" s="19">
        <f t="shared" si="4"/>
        <v>-1.0583599999999999E-2</v>
      </c>
      <c r="I50" s="19">
        <f t="shared" si="13"/>
        <v>-7.1157333333333322E-3</v>
      </c>
      <c r="J50" s="19">
        <f t="shared" si="14"/>
        <v>-3.6478666666666664E-3</v>
      </c>
      <c r="K50" s="19">
        <f t="shared" si="15"/>
        <v>3.2878666666666663E-3</v>
      </c>
      <c r="L50" s="19">
        <f t="shared" si="16"/>
        <v>6.755733333333333E-3</v>
      </c>
      <c r="M50" s="19">
        <f t="shared" si="17"/>
        <v>1.0223599999999999E-2</v>
      </c>
      <c r="N50" s="20">
        <f t="shared" ca="1" si="5"/>
        <v>0.70725674306348452</v>
      </c>
      <c r="O50" s="19">
        <v>0.54</v>
      </c>
      <c r="P50" s="46">
        <f t="shared" si="6"/>
        <v>6.5454126140579612E-4</v>
      </c>
      <c r="Q50" s="19">
        <f t="shared" si="7"/>
        <v>8.3454126140579616E-4</v>
      </c>
      <c r="R50" s="22">
        <f t="shared" si="8"/>
        <v>8.3454126140579616E-4</v>
      </c>
      <c r="S50" s="32">
        <f t="shared" si="0"/>
        <v>4.6363403411433115</v>
      </c>
      <c r="T50">
        <v>6</v>
      </c>
      <c r="U50" s="8">
        <v>-0.11186</v>
      </c>
      <c r="V50" s="36">
        <v>-0.11115999999999999</v>
      </c>
      <c r="W50" s="39">
        <f t="shared" si="18"/>
        <v>7.0000000000000617E-4</v>
      </c>
      <c r="X50" s="2">
        <f t="shared" si="1"/>
        <v>7.0000000000000617E-4</v>
      </c>
      <c r="Y50" s="32">
        <f t="shared" si="10"/>
        <v>6.2578222778473646E-3</v>
      </c>
      <c r="AA50" s="44">
        <v>-1.8000000000000001E-4</v>
      </c>
      <c r="AB50" s="44">
        <v>5.8E-4</v>
      </c>
      <c r="AC50" s="39">
        <f t="shared" si="11"/>
        <v>7.6000000000000004E-4</v>
      </c>
      <c r="AD50" s="2">
        <f t="shared" si="2"/>
        <v>7.6000000000000004E-4</v>
      </c>
      <c r="AE50" s="32">
        <f t="shared" si="12"/>
        <v>4.2222222222222223</v>
      </c>
    </row>
    <row r="51" spans="1:31" x14ac:dyDescent="0.2">
      <c r="A51" s="17">
        <f>'FULL SCADA'!M49</f>
        <v>0</v>
      </c>
      <c r="B51" s="37">
        <f>'FULL SCADA'!P49</f>
        <v>8</v>
      </c>
      <c r="C51" s="37">
        <f>'FULL SCADA'!R49</f>
        <v>2</v>
      </c>
      <c r="D51" s="37">
        <f>'FULL SCADA'!V49</f>
        <v>0.02</v>
      </c>
      <c r="E51" s="37">
        <f>'FULL SCADA'!X49</f>
        <v>2</v>
      </c>
      <c r="F51" s="9">
        <f t="shared" si="3"/>
        <v>3.4666666666666665E-3</v>
      </c>
      <c r="G51" s="18">
        <f>'FULL SCADA'!F49</f>
        <v>0</v>
      </c>
      <c r="H51" s="19">
        <f t="shared" si="4"/>
        <v>-1.04E-2</v>
      </c>
      <c r="I51" s="19">
        <f t="shared" si="13"/>
        <v>-6.933333333333333E-3</v>
      </c>
      <c r="J51" s="19">
        <f t="shared" si="14"/>
        <v>-3.4666666666666665E-3</v>
      </c>
      <c r="K51" s="19">
        <f t="shared" si="15"/>
        <v>3.4666666666666665E-3</v>
      </c>
      <c r="L51" s="19">
        <f t="shared" si="16"/>
        <v>6.933333333333333E-3</v>
      </c>
      <c r="M51" s="19">
        <f t="shared" si="17"/>
        <v>1.04E-2</v>
      </c>
      <c r="N51" s="20">
        <f t="shared" ca="1" si="5"/>
        <v>0.80033424419513843</v>
      </c>
      <c r="O51" s="19">
        <v>7.2539056249831146E-2</v>
      </c>
      <c r="P51" s="49">
        <f t="shared" si="6"/>
        <v>-8.9152588288413815E-3</v>
      </c>
      <c r="Q51" s="19">
        <f t="shared" si="7"/>
        <v>-8.9152588288413815E-3</v>
      </c>
      <c r="R51" s="22">
        <f t="shared" si="8"/>
        <v>8.9152588288413815E-3</v>
      </c>
      <c r="S51" s="38"/>
      <c r="T51">
        <v>6</v>
      </c>
      <c r="U51" s="8">
        <v>-2.2200000000000001E-2</v>
      </c>
      <c r="V51" s="36">
        <v>-2.223E-2</v>
      </c>
      <c r="W51" s="39">
        <f t="shared" si="18"/>
        <v>-2.9999999999998778E-5</v>
      </c>
      <c r="X51" s="2">
        <f t="shared" si="1"/>
        <v>2.9999999999998778E-5</v>
      </c>
      <c r="Y51" s="32">
        <f t="shared" si="10"/>
        <v>1.3513513513512961E-3</v>
      </c>
      <c r="AA51" s="44">
        <v>0</v>
      </c>
      <c r="AB51" s="44">
        <v>-3.2000000000000002E-3</v>
      </c>
      <c r="AC51" s="39">
        <f t="shared" si="11"/>
        <v>-3.2000000000000002E-3</v>
      </c>
      <c r="AD51" s="2">
        <f t="shared" si="2"/>
        <v>3.2000000000000002E-3</v>
      </c>
      <c r="AE51" s="32">
        <v>0</v>
      </c>
    </row>
    <row r="52" spans="1:31" x14ac:dyDescent="0.2">
      <c r="A52" s="17">
        <f>'FULL SCADA'!M50</f>
        <v>0</v>
      </c>
      <c r="B52" s="37">
        <f>'FULL SCADA'!P50</f>
        <v>9</v>
      </c>
      <c r="C52" s="37">
        <f>'FULL SCADA'!R50</f>
        <v>2</v>
      </c>
      <c r="D52" s="37">
        <f>'FULL SCADA'!V50</f>
        <v>0.02</v>
      </c>
      <c r="E52" s="37">
        <f>'FULL SCADA'!X50</f>
        <v>1</v>
      </c>
      <c r="F52" s="9">
        <f t="shared" si="3"/>
        <v>3.7063333333333336E-3</v>
      </c>
      <c r="G52" s="18">
        <f>'FULL SCADA'!F50</f>
        <v>-0.29594999999999999</v>
      </c>
      <c r="H52" s="19">
        <f t="shared" si="4"/>
        <v>-0.30706899999999998</v>
      </c>
      <c r="I52" s="19">
        <f t="shared" si="13"/>
        <v>-0.30336266666666667</v>
      </c>
      <c r="J52" s="19">
        <f t="shared" si="14"/>
        <v>-0.2996563333333333</v>
      </c>
      <c r="K52" s="19">
        <f t="shared" si="15"/>
        <v>-0.29224366666666668</v>
      </c>
      <c r="L52" s="19">
        <f t="shared" si="16"/>
        <v>-0.28853733333333331</v>
      </c>
      <c r="M52" s="19">
        <f t="shared" si="17"/>
        <v>-0.284831</v>
      </c>
      <c r="N52" s="20">
        <f t="shared" ca="1" si="5"/>
        <v>0.80807946797914565</v>
      </c>
      <c r="O52" s="19">
        <v>0.3823688867942141</v>
      </c>
      <c r="P52" s="49">
        <f t="shared" si="6"/>
        <v>-0.29857296269474609</v>
      </c>
      <c r="Q52" s="19">
        <f t="shared" si="7"/>
        <v>-2.6229626947461004E-3</v>
      </c>
      <c r="R52" s="22">
        <f t="shared" si="8"/>
        <v>2.6229626947461004E-3</v>
      </c>
      <c r="S52" s="38">
        <f t="shared" si="0"/>
        <v>8.8628575595408026E-3</v>
      </c>
      <c r="T52">
        <v>94</v>
      </c>
      <c r="U52" s="8">
        <v>-0.15143000000000001</v>
      </c>
      <c r="V52" s="36">
        <v>-0.15182999999999999</v>
      </c>
      <c r="W52" s="39">
        <f t="shared" si="18"/>
        <v>-3.999999999999837E-4</v>
      </c>
      <c r="X52" s="2">
        <f t="shared" si="1"/>
        <v>3.999999999999837E-4</v>
      </c>
      <c r="Y52" s="32">
        <f t="shared" si="10"/>
        <v>2.641484514296927E-3</v>
      </c>
      <c r="AA52" s="44">
        <v>-0.29594999999999999</v>
      </c>
      <c r="AB52" s="44">
        <v>-0.29199999999999998</v>
      </c>
      <c r="AC52" s="39">
        <f t="shared" si="11"/>
        <v>3.9500000000000091E-3</v>
      </c>
      <c r="AD52" s="2">
        <f t="shared" si="2"/>
        <v>3.9500000000000091E-3</v>
      </c>
      <c r="AE52" s="32">
        <f t="shared" si="12"/>
        <v>1.3346849129920626E-2</v>
      </c>
    </row>
    <row r="53" spans="1:31" x14ac:dyDescent="0.2">
      <c r="A53" s="17">
        <f>'FULL SCADA'!M51</f>
        <v>0</v>
      </c>
      <c r="B53" s="37">
        <f>'FULL SCADA'!P51</f>
        <v>10</v>
      </c>
      <c r="C53" s="37">
        <f>'FULL SCADA'!R51</f>
        <v>2</v>
      </c>
      <c r="D53" s="37">
        <f>'FULL SCADA'!V51</f>
        <v>0.02</v>
      </c>
      <c r="E53" s="37">
        <f>'FULL SCADA'!X51</f>
        <v>1</v>
      </c>
      <c r="F53" s="9">
        <f t="shared" si="3"/>
        <v>2.3393999999999997E-3</v>
      </c>
      <c r="G53" s="18">
        <f>'FULL SCADA'!F51</f>
        <v>-9.0910000000000005E-2</v>
      </c>
      <c r="H53" s="19">
        <f t="shared" si="4"/>
        <v>-9.7928200000000007E-2</v>
      </c>
      <c r="I53" s="19">
        <f t="shared" si="13"/>
        <v>-9.5588800000000002E-2</v>
      </c>
      <c r="J53" s="19">
        <f t="shared" si="14"/>
        <v>-9.324940000000001E-2</v>
      </c>
      <c r="K53" s="19">
        <f t="shared" si="15"/>
        <v>-8.8570599999999999E-2</v>
      </c>
      <c r="L53" s="19">
        <f t="shared" si="16"/>
        <v>-8.6231200000000008E-2</v>
      </c>
      <c r="M53" s="19">
        <f t="shared" si="17"/>
        <v>-8.3891800000000002E-2</v>
      </c>
      <c r="N53" s="20">
        <f t="shared" ca="1" si="5"/>
        <v>0.73884636702235817</v>
      </c>
      <c r="O53" s="19">
        <v>9.9760029343487489E-3</v>
      </c>
      <c r="P53" s="49">
        <f t="shared" si="6"/>
        <v>-9.7806794176689374E-2</v>
      </c>
      <c r="Q53" s="19">
        <f t="shared" si="7"/>
        <v>-6.8967941766893692E-3</v>
      </c>
      <c r="R53" s="22">
        <f t="shared" si="8"/>
        <v>6.8967941766893692E-3</v>
      </c>
      <c r="S53" s="38">
        <f t="shared" si="0"/>
        <v>7.5863977303810018E-2</v>
      </c>
      <c r="T53">
        <v>97</v>
      </c>
      <c r="U53" s="8">
        <v>-0.24407000000000001</v>
      </c>
      <c r="V53" s="36">
        <v>-0.24351</v>
      </c>
      <c r="W53" s="39">
        <f t="shared" si="18"/>
        <v>5.6000000000000494E-4</v>
      </c>
      <c r="X53" s="2">
        <f t="shared" si="1"/>
        <v>5.6000000000000494E-4</v>
      </c>
      <c r="Y53" s="32">
        <f t="shared" si="10"/>
        <v>2.2944237308968941E-3</v>
      </c>
      <c r="AA53" s="44">
        <v>-9.0910000000000005E-2</v>
      </c>
      <c r="AB53" s="44">
        <v>-9.0770000000000003E-2</v>
      </c>
      <c r="AC53" s="39">
        <f t="shared" si="11"/>
        <v>1.4000000000000123E-4</v>
      </c>
      <c r="AD53" s="2">
        <f t="shared" si="2"/>
        <v>1.4000000000000123E-4</v>
      </c>
      <c r="AE53" s="32">
        <f t="shared" si="12"/>
        <v>1.5399846001540119E-3</v>
      </c>
    </row>
    <row r="54" spans="1:31" x14ac:dyDescent="0.2">
      <c r="A54" s="17">
        <f>'FULL SCADA'!M52</f>
        <v>0</v>
      </c>
      <c r="B54" s="37">
        <f>'FULL SCADA'!P52</f>
        <v>11</v>
      </c>
      <c r="C54" s="37">
        <f>'FULL SCADA'!R52</f>
        <v>2</v>
      </c>
      <c r="D54" s="37">
        <f>'FULL SCADA'!V52</f>
        <v>0.02</v>
      </c>
      <c r="E54" s="37">
        <f>'FULL SCADA'!X52</f>
        <v>2</v>
      </c>
      <c r="F54" s="9">
        <f t="shared" si="3"/>
        <v>3.6959999999999996E-3</v>
      </c>
      <c r="G54" s="18">
        <f>'FULL SCADA'!F52</f>
        <v>-3.44E-2</v>
      </c>
      <c r="H54" s="19">
        <f t="shared" si="4"/>
        <v>-4.5488000000000001E-2</v>
      </c>
      <c r="I54" s="19">
        <f t="shared" si="13"/>
        <v>-4.1791999999999996E-2</v>
      </c>
      <c r="J54" s="19">
        <f t="shared" si="14"/>
        <v>-3.8095999999999998E-2</v>
      </c>
      <c r="K54" s="19">
        <f t="shared" si="15"/>
        <v>-3.0704000000000002E-2</v>
      </c>
      <c r="L54" s="19">
        <f t="shared" si="16"/>
        <v>-2.7008000000000001E-2</v>
      </c>
      <c r="M54" s="19">
        <f t="shared" si="17"/>
        <v>-2.3311999999999999E-2</v>
      </c>
      <c r="N54" s="20">
        <f t="shared" ca="1" si="5"/>
        <v>0.61138125391494391</v>
      </c>
      <c r="O54" s="19">
        <v>0.38</v>
      </c>
      <c r="P54" s="50">
        <f t="shared" si="6"/>
        <v>-3.7068324476085428E-2</v>
      </c>
      <c r="Q54" s="19">
        <f t="shared" si="7"/>
        <v>-2.6683244760854277E-3</v>
      </c>
      <c r="R54" s="22">
        <f t="shared" si="8"/>
        <v>2.6683244760854277E-3</v>
      </c>
      <c r="S54" s="32">
        <f t="shared" si="0"/>
        <v>7.7567571979227548E-2</v>
      </c>
      <c r="T54">
        <v>910</v>
      </c>
      <c r="U54" s="8">
        <v>3.7839999999999999E-2</v>
      </c>
      <c r="V54" s="36">
        <v>3.7539999999999997E-2</v>
      </c>
      <c r="W54" s="39">
        <f t="shared" si="18"/>
        <v>-3.0000000000000165E-4</v>
      </c>
      <c r="X54" s="2">
        <f t="shared" si="1"/>
        <v>3.0000000000000165E-4</v>
      </c>
      <c r="Y54" s="32">
        <f t="shared" si="10"/>
        <v>7.928118393234717E-3</v>
      </c>
      <c r="AA54" s="44">
        <v>-3.44E-2</v>
      </c>
      <c r="AB54" s="44">
        <v>-3.8129999999999997E-2</v>
      </c>
      <c r="AC54" s="39">
        <f t="shared" si="11"/>
        <v>-3.7299999999999972E-3</v>
      </c>
      <c r="AD54" s="2">
        <f t="shared" si="2"/>
        <v>3.7299999999999972E-3</v>
      </c>
      <c r="AE54" s="32">
        <f t="shared" si="12"/>
        <v>0.10843023255813945</v>
      </c>
    </row>
    <row r="55" spans="1:31" x14ac:dyDescent="0.2">
      <c r="A55" s="17">
        <f>'FULL SCADA'!M53</f>
        <v>0</v>
      </c>
      <c r="B55" s="37">
        <f>'FULL SCADA'!P53</f>
        <v>12</v>
      </c>
      <c r="C55" s="37">
        <f>'FULL SCADA'!R53</f>
        <v>2</v>
      </c>
      <c r="D55" s="37">
        <f>'FULL SCADA'!V53</f>
        <v>0.02</v>
      </c>
      <c r="E55" s="37">
        <f>'FULL SCADA'!X53</f>
        <v>2</v>
      </c>
      <c r="F55" s="9">
        <f t="shared" si="3"/>
        <v>3.8743333333333334E-3</v>
      </c>
      <c r="G55" s="18">
        <f>'FULL SCADA'!F53</f>
        <v>-6.1150000000000003E-2</v>
      </c>
      <c r="H55" s="19">
        <f t="shared" si="4"/>
        <v>-7.2773000000000004E-2</v>
      </c>
      <c r="I55" s="19">
        <f t="shared" si="13"/>
        <v>-6.8898666666666664E-2</v>
      </c>
      <c r="J55" s="19">
        <f t="shared" si="14"/>
        <v>-6.5024333333333337E-2</v>
      </c>
      <c r="K55" s="19">
        <f t="shared" si="15"/>
        <v>-5.7275666666666669E-2</v>
      </c>
      <c r="L55" s="19">
        <f t="shared" si="16"/>
        <v>-5.3401333333333335E-2</v>
      </c>
      <c r="M55" s="19">
        <f t="shared" si="17"/>
        <v>-4.9527000000000002E-2</v>
      </c>
      <c r="N55" s="20">
        <f t="shared" ca="1" si="5"/>
        <v>0.66074511436846595</v>
      </c>
      <c r="O55" s="19">
        <v>0.31226754989782091</v>
      </c>
      <c r="P55" s="50">
        <f t="shared" si="6"/>
        <v>-6.5525843312017704E-2</v>
      </c>
      <c r="Q55" s="19">
        <f t="shared" si="7"/>
        <v>-4.3758433120177007E-3</v>
      </c>
      <c r="R55" s="22">
        <f t="shared" si="8"/>
        <v>4.3758433120177007E-3</v>
      </c>
      <c r="S55" s="32">
        <f t="shared" si="0"/>
        <v>7.1559171087779233E-2</v>
      </c>
      <c r="T55">
        <v>914</v>
      </c>
      <c r="U55" s="8">
        <v>7.6920000000000002E-2</v>
      </c>
      <c r="V55" s="36">
        <v>7.7179999999999999E-2</v>
      </c>
      <c r="W55" s="39">
        <f t="shared" si="18"/>
        <v>2.5999999999999635E-4</v>
      </c>
      <c r="X55" s="2">
        <f t="shared" si="1"/>
        <v>2.5999999999999635E-4</v>
      </c>
      <c r="Y55" s="32">
        <f t="shared" si="10"/>
        <v>3.3801352054081686E-3</v>
      </c>
      <c r="AA55" s="44">
        <v>-6.1150000000000003E-2</v>
      </c>
      <c r="AB55" s="44">
        <v>-5.8770000000000003E-2</v>
      </c>
      <c r="AC55" s="39">
        <f t="shared" si="11"/>
        <v>2.3800000000000002E-3</v>
      </c>
      <c r="AD55" s="2">
        <f t="shared" si="2"/>
        <v>2.3800000000000002E-3</v>
      </c>
      <c r="AE55" s="32">
        <f t="shared" si="12"/>
        <v>3.8920686835650045E-2</v>
      </c>
    </row>
    <row r="56" spans="1:31" x14ac:dyDescent="0.2">
      <c r="A56" s="17">
        <f>'FULL SCADA'!M54</f>
        <v>0</v>
      </c>
      <c r="B56" s="37">
        <f>'FULL SCADA'!P54</f>
        <v>13</v>
      </c>
      <c r="C56" s="37">
        <f>'FULL SCADA'!R54</f>
        <v>2</v>
      </c>
      <c r="D56" s="37">
        <f>'FULL SCADA'!V54</f>
        <v>0.02</v>
      </c>
      <c r="E56" s="37">
        <f>'FULL SCADA'!X54</f>
        <v>1</v>
      </c>
      <c r="F56" s="9">
        <f t="shared" si="3"/>
        <v>2.6569999999999996E-3</v>
      </c>
      <c r="G56" s="18">
        <f>'FULL SCADA'!F54</f>
        <v>-0.13855000000000001</v>
      </c>
      <c r="H56" s="19">
        <f t="shared" si="4"/>
        <v>-0.14652100000000001</v>
      </c>
      <c r="I56" s="19">
        <f t="shared" si="13"/>
        <v>-0.14386399999999999</v>
      </c>
      <c r="J56" s="19">
        <f t="shared" si="14"/>
        <v>-0.141207</v>
      </c>
      <c r="K56" s="19">
        <f t="shared" si="15"/>
        <v>-0.13589300000000001</v>
      </c>
      <c r="L56" s="19">
        <f t="shared" si="16"/>
        <v>-0.13323600000000002</v>
      </c>
      <c r="M56" s="19">
        <f t="shared" si="17"/>
        <v>-0.130579</v>
      </c>
      <c r="N56" s="20">
        <f t="shared" ca="1" si="5"/>
        <v>0.85122505944090265</v>
      </c>
      <c r="O56" s="19">
        <v>0.15174818674623447</v>
      </c>
      <c r="P56" s="50">
        <f t="shared" si="6"/>
        <v>-0.14411686093140633</v>
      </c>
      <c r="Q56" s="19">
        <f t="shared" si="7"/>
        <v>-5.56686093140632E-3</v>
      </c>
      <c r="R56" s="22">
        <f t="shared" si="8"/>
        <v>5.56686093140632E-3</v>
      </c>
      <c r="S56" s="32">
        <f t="shared" si="0"/>
        <v>4.0179436531261783E-2</v>
      </c>
      <c r="T56">
        <v>94</v>
      </c>
      <c r="U56" s="8">
        <v>2.392E-2</v>
      </c>
      <c r="V56" s="36">
        <v>2.393E-2</v>
      </c>
      <c r="W56" s="39">
        <f t="shared" si="18"/>
        <v>9.9999999999995925E-6</v>
      </c>
      <c r="X56" s="2">
        <f t="shared" si="1"/>
        <v>9.9999999999995925E-6</v>
      </c>
      <c r="Y56" s="32">
        <f t="shared" si="10"/>
        <v>4.1806020066887929E-4</v>
      </c>
      <c r="AA56" s="44">
        <v>-0.13855000000000001</v>
      </c>
      <c r="AB56" s="44">
        <v>-0.13880000000000001</v>
      </c>
      <c r="AC56" s="39">
        <f t="shared" si="11"/>
        <v>-2.5000000000000022E-4</v>
      </c>
      <c r="AD56" s="2">
        <f t="shared" si="2"/>
        <v>2.5000000000000022E-4</v>
      </c>
      <c r="AE56" s="32">
        <f t="shared" si="12"/>
        <v>1.8044027426921704E-3</v>
      </c>
    </row>
    <row r="57" spans="1:31" ht="13.5" thickBot="1" x14ac:dyDescent="0.25">
      <c r="A57" s="17">
        <f>'FULL SCADA'!M55</f>
        <v>0</v>
      </c>
      <c r="B57" s="37">
        <f>'FULL SCADA'!P55</f>
        <v>14</v>
      </c>
      <c r="C57" s="37">
        <f>'FULL SCADA'!R55</f>
        <v>2</v>
      </c>
      <c r="D57" s="37">
        <f>'FULL SCADA'!V55</f>
        <v>0.02</v>
      </c>
      <c r="E57" s="37">
        <f>'FULL SCADA'!X55</f>
        <v>2</v>
      </c>
      <c r="F57" s="131">
        <f t="shared" si="3"/>
        <v>4.4456666666666663E-3</v>
      </c>
      <c r="G57" s="18">
        <f>'FULL SCADA'!F55</f>
        <v>-0.14685000000000001</v>
      </c>
      <c r="H57" s="27">
        <f t="shared" si="4"/>
        <v>-0.160187</v>
      </c>
      <c r="I57" s="27">
        <f t="shared" si="13"/>
        <v>-0.15574133333333334</v>
      </c>
      <c r="J57" s="27">
        <f t="shared" si="14"/>
        <v>-0.15129566666666666</v>
      </c>
      <c r="K57" s="27">
        <f t="shared" si="15"/>
        <v>-0.14240433333333335</v>
      </c>
      <c r="L57" s="27">
        <f t="shared" si="16"/>
        <v>-0.13795866666666667</v>
      </c>
      <c r="M57" s="27">
        <f t="shared" si="17"/>
        <v>-0.13351300000000002</v>
      </c>
      <c r="N57" s="28">
        <f t="shared" ca="1" si="5"/>
        <v>0.40529001966708234</v>
      </c>
      <c r="O57" s="27">
        <v>0.21346968305814351</v>
      </c>
      <c r="P57" s="52">
        <f t="shared" si="6"/>
        <v>-0.15451360139788137</v>
      </c>
      <c r="Q57" s="27">
        <f t="shared" si="7"/>
        <v>-7.6636013978813589E-3</v>
      </c>
      <c r="R57" s="30">
        <f t="shared" si="8"/>
        <v>7.6636013978813589E-3</v>
      </c>
      <c r="S57" s="38">
        <f t="shared" si="0"/>
        <v>5.218659446974027E-2</v>
      </c>
      <c r="T57">
        <v>97</v>
      </c>
      <c r="U57" s="8">
        <v>0.11777</v>
      </c>
      <c r="V57" s="36">
        <v>0.11788</v>
      </c>
      <c r="W57" s="39">
        <f t="shared" si="18"/>
        <v>1.0999999999999899E-4</v>
      </c>
      <c r="X57" s="2">
        <f t="shared" si="1"/>
        <v>1.0999999999999899E-4</v>
      </c>
      <c r="Y57" s="32">
        <f t="shared" si="10"/>
        <v>9.3402394497748989E-4</v>
      </c>
      <c r="AA57" s="44">
        <v>-0.14685000000000001</v>
      </c>
      <c r="AB57" s="44">
        <v>-0.13932</v>
      </c>
      <c r="AC57" s="39">
        <f t="shared" si="11"/>
        <v>7.5300000000000089E-3</v>
      </c>
      <c r="AD57" s="2">
        <f t="shared" si="2"/>
        <v>7.5300000000000089E-3</v>
      </c>
      <c r="AE57" s="32">
        <f t="shared" si="12"/>
        <v>5.1276813074565941E-2</v>
      </c>
    </row>
    <row r="58" spans="1:31" x14ac:dyDescent="0.2">
      <c r="A58" s="17">
        <f>'FULL SCADA'!M56</f>
        <v>0</v>
      </c>
      <c r="B58" s="37">
        <f>'FULL SCADA'!P56</f>
        <v>1</v>
      </c>
      <c r="C58" s="37">
        <f>'FULL SCADA'!R56</f>
        <v>6</v>
      </c>
      <c r="D58" s="37">
        <f>'FULL SCADA'!V56</f>
        <v>1.4999999999999999E-2</v>
      </c>
      <c r="E58" s="37">
        <f>'FULL SCADA'!X56</f>
        <v>1.1000000000000001</v>
      </c>
      <c r="F58" s="9">
        <f>D58*ABS(G58)</f>
        <v>1.5900000000000001E-2</v>
      </c>
      <c r="G58" s="18">
        <f>'FULL SCADA'!F56</f>
        <v>1.06</v>
      </c>
      <c r="H58" s="19">
        <f t="shared" si="4"/>
        <v>1.0123</v>
      </c>
      <c r="I58" s="19">
        <f t="shared" si="13"/>
        <v>1.0282</v>
      </c>
      <c r="J58" s="19">
        <f t="shared" si="14"/>
        <v>1.0441</v>
      </c>
      <c r="K58" s="19">
        <f t="shared" si="15"/>
        <v>1.0759000000000001</v>
      </c>
      <c r="L58" s="19">
        <f t="shared" si="16"/>
        <v>1.0918000000000001</v>
      </c>
      <c r="M58" s="19">
        <f t="shared" si="17"/>
        <v>1.1077000000000001</v>
      </c>
      <c r="N58" s="20">
        <f t="shared" ca="1" si="5"/>
        <v>0.60829586330988084</v>
      </c>
      <c r="O58" s="19">
        <v>0.75007699149296858</v>
      </c>
      <c r="P58" s="49">
        <f t="shared" si="6"/>
        <v>1.0839219342107984</v>
      </c>
      <c r="Q58" s="19">
        <f t="shared" si="7"/>
        <v>2.3921934210798357E-2</v>
      </c>
      <c r="R58" s="22">
        <f t="shared" si="8"/>
        <v>2.3921934210798357E-2</v>
      </c>
      <c r="S58" s="38">
        <f t="shared" si="0"/>
        <v>2.2567862463017316E-2</v>
      </c>
      <c r="T58">
        <v>910</v>
      </c>
      <c r="U58" s="8">
        <v>-5.1929999999999997E-2</v>
      </c>
      <c r="V58" s="36">
        <v>-5.1720000000000002E-2</v>
      </c>
      <c r="W58" s="39">
        <f t="shared" si="18"/>
        <v>2.0999999999999491E-4</v>
      </c>
      <c r="X58" s="2">
        <f t="shared" si="1"/>
        <v>2.0999999999999491E-4</v>
      </c>
      <c r="Y58" s="32">
        <f t="shared" si="10"/>
        <v>4.0439052570767362E-3</v>
      </c>
      <c r="AA58" s="44">
        <v>1.06</v>
      </c>
      <c r="AB58" s="44">
        <v>1.05559</v>
      </c>
      <c r="AC58" s="39">
        <f t="shared" si="11"/>
        <v>-4.410000000000025E-3</v>
      </c>
      <c r="AD58" s="2">
        <f t="shared" si="2"/>
        <v>4.410000000000025E-3</v>
      </c>
      <c r="AE58" s="32">
        <f t="shared" si="12"/>
        <v>4.1603773584905895E-3</v>
      </c>
    </row>
    <row r="59" spans="1:31" x14ac:dyDescent="0.2">
      <c r="A59" s="17">
        <f>'FULL SCADA'!M57</f>
        <v>0</v>
      </c>
      <c r="B59" s="37">
        <f>'FULL SCADA'!P57</f>
        <v>2</v>
      </c>
      <c r="C59" s="37">
        <f>'FULL SCADA'!R57</f>
        <v>6</v>
      </c>
      <c r="D59" s="37">
        <f>'FULL SCADA'!V57</f>
        <v>1.4999999999999999E-2</v>
      </c>
      <c r="E59" s="37">
        <f>'FULL SCADA'!X57</f>
        <v>1.1000000000000001</v>
      </c>
      <c r="F59" s="9">
        <f t="shared" ref="F59:F71" si="19">D59*ABS(G59)</f>
        <v>1.5674999999999998E-2</v>
      </c>
      <c r="G59" s="18">
        <f>'FULL SCADA'!F57</f>
        <v>1.0449999999999999</v>
      </c>
      <c r="H59" s="19">
        <f t="shared" si="4"/>
        <v>0.99797499999999995</v>
      </c>
      <c r="I59" s="19">
        <f t="shared" si="13"/>
        <v>1.0136499999999999</v>
      </c>
      <c r="J59" s="19">
        <f t="shared" si="14"/>
        <v>1.0293249999999998</v>
      </c>
      <c r="K59" s="19">
        <f t="shared" si="15"/>
        <v>1.060675</v>
      </c>
      <c r="L59" s="19">
        <f t="shared" si="16"/>
        <v>1.0763499999999999</v>
      </c>
      <c r="M59" s="19">
        <f t="shared" si="17"/>
        <v>1.092025</v>
      </c>
      <c r="N59" s="20">
        <f t="shared" ca="1" si="5"/>
        <v>5.5379273659861727E-2</v>
      </c>
      <c r="O59" s="19">
        <v>0.24677776308349841</v>
      </c>
      <c r="P59" s="50">
        <f t="shared" si="6"/>
        <v>1.0211199725438715</v>
      </c>
      <c r="Q59" s="19">
        <f t="shared" si="7"/>
        <v>-2.3880027456128383E-2</v>
      </c>
      <c r="R59" s="22">
        <f t="shared" si="8"/>
        <v>2.3880027456128383E-2</v>
      </c>
      <c r="S59" s="32">
        <f t="shared" si="0"/>
        <v>2.2851700914955392E-2</v>
      </c>
      <c r="T59">
        <v>914</v>
      </c>
      <c r="U59" s="8">
        <v>-5.4769999999999999E-2</v>
      </c>
      <c r="V59" s="36">
        <v>-5.4820000000000001E-2</v>
      </c>
      <c r="W59" s="39">
        <f t="shared" si="18"/>
        <v>-5.0000000000001432E-5</v>
      </c>
      <c r="X59" s="2">
        <f t="shared" si="1"/>
        <v>5.0000000000001432E-5</v>
      </c>
      <c r="Y59" s="32">
        <f t="shared" si="10"/>
        <v>9.1290852656566426E-4</v>
      </c>
      <c r="AA59" s="44">
        <v>1.0449999999999999</v>
      </c>
      <c r="AB59" s="44">
        <v>1.04304</v>
      </c>
      <c r="AC59" s="39">
        <f t="shared" si="11"/>
        <v>-1.9599999999999618E-3</v>
      </c>
      <c r="AD59" s="2">
        <f t="shared" si="2"/>
        <v>1.9599999999999618E-3</v>
      </c>
      <c r="AE59" s="32">
        <f t="shared" si="12"/>
        <v>1.8755980861243655E-3</v>
      </c>
    </row>
    <row r="60" spans="1:31" x14ac:dyDescent="0.2">
      <c r="A60" s="17">
        <f>'FULL SCADA'!M58</f>
        <v>0</v>
      </c>
      <c r="B60" s="37">
        <f>'FULL SCADA'!P58</f>
        <v>3</v>
      </c>
      <c r="C60" s="37">
        <f>'FULL SCADA'!R58</f>
        <v>6</v>
      </c>
      <c r="D60" s="37">
        <f>'FULL SCADA'!V58</f>
        <v>1.4999999999999999E-2</v>
      </c>
      <c r="E60" s="37">
        <f>'FULL SCADA'!X58</f>
        <v>1.1000000000000001</v>
      </c>
      <c r="F60" s="9">
        <f t="shared" si="19"/>
        <v>1.515E-2</v>
      </c>
      <c r="G60" s="18">
        <f>'FULL SCADA'!F58</f>
        <v>1.01</v>
      </c>
      <c r="H60" s="19">
        <f t="shared" si="4"/>
        <v>0.96455000000000002</v>
      </c>
      <c r="I60" s="19">
        <f t="shared" si="13"/>
        <v>0.97970000000000002</v>
      </c>
      <c r="J60" s="19">
        <f t="shared" si="14"/>
        <v>0.99485000000000001</v>
      </c>
      <c r="K60" s="19">
        <f t="shared" si="15"/>
        <v>1.02515</v>
      </c>
      <c r="L60" s="19">
        <f t="shared" si="16"/>
        <v>1.0403</v>
      </c>
      <c r="M60" s="19">
        <f t="shared" si="17"/>
        <v>1.05545</v>
      </c>
      <c r="N60" s="20">
        <f t="shared" ca="1" si="5"/>
        <v>9.2379630616476804E-2</v>
      </c>
      <c r="O60" s="19">
        <v>0.78292904940851482</v>
      </c>
      <c r="P60" s="50">
        <f t="shared" si="6"/>
        <v>1.03578787786146</v>
      </c>
      <c r="Q60" s="19">
        <f t="shared" si="7"/>
        <v>2.5787877861459974E-2</v>
      </c>
      <c r="R60" s="22">
        <f t="shared" si="8"/>
        <v>2.5787877861459974E-2</v>
      </c>
      <c r="S60" s="32">
        <f t="shared" si="0"/>
        <v>2.5532552338079183E-2</v>
      </c>
      <c r="T60">
        <v>9</v>
      </c>
      <c r="U60" s="8">
        <v>-0.28021000000000001</v>
      </c>
      <c r="V60" s="36">
        <v>-0.28070000000000001</v>
      </c>
      <c r="W60" s="39">
        <f t="shared" si="18"/>
        <v>-4.8999999999999044E-4</v>
      </c>
      <c r="X60" s="2">
        <f t="shared" si="1"/>
        <v>4.8999999999999044E-4</v>
      </c>
      <c r="Y60" s="32">
        <f t="shared" si="10"/>
        <v>1.7486884836372379E-3</v>
      </c>
      <c r="AA60" s="44">
        <v>1.01</v>
      </c>
      <c r="AB60" s="44">
        <v>1.0040100000000001</v>
      </c>
      <c r="AC60" s="39">
        <f t="shared" si="11"/>
        <v>-5.9899999999999398E-3</v>
      </c>
      <c r="AD60" s="2">
        <f t="shared" si="2"/>
        <v>5.9899999999999398E-3</v>
      </c>
      <c r="AE60" s="32">
        <f t="shared" si="12"/>
        <v>5.9306930693068709E-3</v>
      </c>
    </row>
    <row r="61" spans="1:31" x14ac:dyDescent="0.2">
      <c r="A61" s="17">
        <f>'FULL SCADA'!M59</f>
        <v>0</v>
      </c>
      <c r="B61" s="37">
        <f>'FULL SCADA'!P59</f>
        <v>4</v>
      </c>
      <c r="C61" s="37">
        <f>'FULL SCADA'!R59</f>
        <v>6</v>
      </c>
      <c r="D61" s="37">
        <f>'FULL SCADA'!V59</f>
        <v>1.4999999999999999E-2</v>
      </c>
      <c r="E61" s="37">
        <f>'FULL SCADA'!X59</f>
        <v>1.1000000000000001</v>
      </c>
      <c r="F61" s="9">
        <f t="shared" si="19"/>
        <v>1.5269999999999999E-2</v>
      </c>
      <c r="G61" s="18">
        <f>'FULL SCADA'!F59</f>
        <v>1.018</v>
      </c>
      <c r="H61" s="19">
        <f t="shared" si="4"/>
        <v>0.97219</v>
      </c>
      <c r="I61" s="19">
        <f t="shared" si="13"/>
        <v>0.98746</v>
      </c>
      <c r="J61" s="19">
        <f t="shared" si="14"/>
        <v>1.0027300000000001</v>
      </c>
      <c r="K61" s="19">
        <f t="shared" si="15"/>
        <v>1.0332699999999999</v>
      </c>
      <c r="L61" s="19">
        <f t="shared" si="16"/>
        <v>1.04854</v>
      </c>
      <c r="M61" s="19">
        <f t="shared" si="17"/>
        <v>1.0638099999999999</v>
      </c>
      <c r="N61" s="20">
        <f t="shared" ca="1" si="5"/>
        <v>0.25067404775325008</v>
      </c>
      <c r="O61" s="19">
        <v>0.94286874578945512</v>
      </c>
      <c r="P61" s="51">
        <f t="shared" si="6"/>
        <v>1.0586854852995387</v>
      </c>
      <c r="Q61" s="19">
        <f t="shared" si="7"/>
        <v>4.0685485299538637E-2</v>
      </c>
      <c r="R61" s="22">
        <f t="shared" si="8"/>
        <v>4.0685485299538637E-2</v>
      </c>
      <c r="S61" s="38">
        <f t="shared" si="0"/>
        <v>3.9966095579114576E-2</v>
      </c>
      <c r="T61">
        <v>9</v>
      </c>
      <c r="U61" s="8">
        <v>3.6929999999999998E-2</v>
      </c>
      <c r="V61" s="36">
        <v>3.6940000000000001E-2</v>
      </c>
      <c r="W61" s="39">
        <f t="shared" si="18"/>
        <v>1.0000000000003062E-5</v>
      </c>
      <c r="X61" s="2">
        <f t="shared" si="1"/>
        <v>1.0000000000003062E-5</v>
      </c>
      <c r="Y61" s="32">
        <f t="shared" si="10"/>
        <v>2.7078256160311569E-4</v>
      </c>
      <c r="AA61" s="44">
        <v>1.018</v>
      </c>
      <c r="AB61" s="44">
        <v>1.0126299999999999</v>
      </c>
      <c r="AC61" s="39">
        <f t="shared" si="11"/>
        <v>-5.3700000000000969E-3</v>
      </c>
      <c r="AD61" s="2">
        <f t="shared" si="2"/>
        <v>5.3700000000000969E-3</v>
      </c>
      <c r="AE61" s="32">
        <f t="shared" si="12"/>
        <v>5.2750491159136515E-3</v>
      </c>
    </row>
    <row r="62" spans="1:31" x14ac:dyDescent="0.2">
      <c r="A62" s="17">
        <f>'FULL SCADA'!M60</f>
        <v>0</v>
      </c>
      <c r="B62" s="37">
        <f>'FULL SCADA'!P60</f>
        <v>5</v>
      </c>
      <c r="C62" s="37">
        <f>'FULL SCADA'!R60</f>
        <v>6</v>
      </c>
      <c r="D62" s="37">
        <f>'FULL SCADA'!V60</f>
        <v>1.4999999999999999E-2</v>
      </c>
      <c r="E62" s="37">
        <f>'FULL SCADA'!X60</f>
        <v>1.1000000000000001</v>
      </c>
      <c r="F62" s="9">
        <f t="shared" si="19"/>
        <v>1.5299999999999999E-2</v>
      </c>
      <c r="G62" s="18">
        <f>'FULL SCADA'!F60</f>
        <v>1.02</v>
      </c>
      <c r="H62" s="19">
        <f t="shared" si="4"/>
        <v>0.97409999999999997</v>
      </c>
      <c r="I62" s="19">
        <f t="shared" si="13"/>
        <v>0.98940000000000006</v>
      </c>
      <c r="J62" s="19">
        <f t="shared" si="14"/>
        <v>1.0046999999999999</v>
      </c>
      <c r="K62" s="19">
        <f t="shared" si="15"/>
        <v>1.0353000000000001</v>
      </c>
      <c r="L62" s="19">
        <f t="shared" si="16"/>
        <v>1.0506</v>
      </c>
      <c r="M62" s="19">
        <f t="shared" si="17"/>
        <v>1.0659000000000001</v>
      </c>
      <c r="N62" s="20">
        <f t="shared" ca="1" si="5"/>
        <v>0.10636369596508333</v>
      </c>
      <c r="O62" s="19">
        <v>3.714468998927245E-3</v>
      </c>
      <c r="P62" s="51">
        <f t="shared" si="6"/>
        <v>0.97431764589802616</v>
      </c>
      <c r="Q62" s="19">
        <f t="shared" si="7"/>
        <v>-4.5682354101973854E-2</v>
      </c>
      <c r="R62" s="22">
        <f t="shared" si="8"/>
        <v>4.5682354101973854E-2</v>
      </c>
      <c r="S62" s="38">
        <f t="shared" si="0"/>
        <v>4.4786621668601818E-2</v>
      </c>
      <c r="V62" s="8"/>
      <c r="W62" s="39"/>
      <c r="AA62" s="44">
        <v>1.02</v>
      </c>
      <c r="AB62" s="44">
        <v>1.0275099999999999</v>
      </c>
      <c r="AC62" s="39">
        <f t="shared" si="11"/>
        <v>7.5099999999999056E-3</v>
      </c>
      <c r="AD62" s="2">
        <f t="shared" si="2"/>
        <v>7.5099999999999056E-3</v>
      </c>
      <c r="AE62" s="32">
        <f t="shared" si="12"/>
        <v>7.3627450980391232E-3</v>
      </c>
    </row>
    <row r="63" spans="1:31" x14ac:dyDescent="0.2">
      <c r="A63" s="17">
        <f>'FULL SCADA'!M61</f>
        <v>0</v>
      </c>
      <c r="B63" s="37">
        <f>'FULL SCADA'!P61</f>
        <v>6</v>
      </c>
      <c r="C63" s="37">
        <f>'FULL SCADA'!R61</f>
        <v>6</v>
      </c>
      <c r="D63" s="37">
        <f>'FULL SCADA'!V61</f>
        <v>1.4999999999999999E-2</v>
      </c>
      <c r="E63" s="37">
        <f>'FULL SCADA'!X61</f>
        <v>1.1000000000000001</v>
      </c>
      <c r="F63" s="9">
        <f t="shared" si="19"/>
        <v>1.6050000000000002E-2</v>
      </c>
      <c r="G63" s="18">
        <f>'FULL SCADA'!F61</f>
        <v>1.07</v>
      </c>
      <c r="H63" s="19">
        <f t="shared" si="4"/>
        <v>1.0218500000000001</v>
      </c>
      <c r="I63" s="19">
        <f t="shared" si="13"/>
        <v>1.0379</v>
      </c>
      <c r="J63" s="19">
        <f t="shared" si="14"/>
        <v>1.0539500000000002</v>
      </c>
      <c r="K63" s="19">
        <f t="shared" si="15"/>
        <v>1.08605</v>
      </c>
      <c r="L63" s="19">
        <f t="shared" si="16"/>
        <v>1.1021000000000001</v>
      </c>
      <c r="M63" s="19">
        <f t="shared" si="17"/>
        <v>1.11815</v>
      </c>
      <c r="N63" s="20">
        <f t="shared" ca="1" si="5"/>
        <v>3.1778633442239079E-2</v>
      </c>
      <c r="O63" s="19">
        <v>0.71212628959725222</v>
      </c>
      <c r="P63" s="46">
        <f t="shared" si="6"/>
        <v>1.0904830659663245</v>
      </c>
      <c r="Q63" s="19">
        <f t="shared" si="7"/>
        <v>2.0483065966324432E-2</v>
      </c>
      <c r="R63" s="22">
        <f t="shared" si="8"/>
        <v>2.0483065966324432E-2</v>
      </c>
      <c r="S63" s="32">
        <f t="shared" si="0"/>
        <v>1.9143052304976104E-2</v>
      </c>
      <c r="AA63" s="44">
        <v>1.07</v>
      </c>
      <c r="AB63" s="44">
        <v>1.0703</v>
      </c>
      <c r="AC63" s="39">
        <f t="shared" si="11"/>
        <v>2.9999999999996696E-4</v>
      </c>
      <c r="AD63" s="2">
        <f t="shared" si="2"/>
        <v>2.9999999999996696E-4</v>
      </c>
      <c r="AE63" s="32">
        <f t="shared" si="12"/>
        <v>2.8037383177567004E-4</v>
      </c>
    </row>
    <row r="64" spans="1:31" x14ac:dyDescent="0.2">
      <c r="A64" s="17">
        <f>'FULL SCADA'!M62</f>
        <v>0</v>
      </c>
      <c r="B64" s="37">
        <f>'FULL SCADA'!P62</f>
        <v>7</v>
      </c>
      <c r="C64" s="37">
        <f>'FULL SCADA'!R62</f>
        <v>6</v>
      </c>
      <c r="D64" s="37">
        <f>'FULL SCADA'!V62</f>
        <v>1.4999999999999999E-2</v>
      </c>
      <c r="E64" s="37">
        <f>'FULL SCADA'!X62</f>
        <v>1.1000000000000001</v>
      </c>
      <c r="F64" s="9">
        <f t="shared" si="19"/>
        <v>1.593E-2</v>
      </c>
      <c r="G64" s="18">
        <f>'FULL SCADA'!F62</f>
        <v>1.0620000000000001</v>
      </c>
      <c r="H64" s="19">
        <f t="shared" si="4"/>
        <v>1.0142100000000001</v>
      </c>
      <c r="I64" s="19">
        <f t="shared" si="13"/>
        <v>1.0301400000000001</v>
      </c>
      <c r="J64" s="19">
        <f t="shared" si="14"/>
        <v>1.0460700000000001</v>
      </c>
      <c r="K64" s="19">
        <f t="shared" si="15"/>
        <v>1.0779300000000001</v>
      </c>
      <c r="L64" s="19">
        <f t="shared" si="16"/>
        <v>1.0938600000000001</v>
      </c>
      <c r="M64" s="19">
        <f t="shared" si="17"/>
        <v>1.1097900000000001</v>
      </c>
      <c r="N64" s="20">
        <f t="shared" ca="1" si="5"/>
        <v>0.46359436230664519</v>
      </c>
      <c r="O64" s="19">
        <v>0.44338729919559339</v>
      </c>
      <c r="P64" s="46">
        <f t="shared" si="6"/>
        <v>1.0565743086905794</v>
      </c>
      <c r="Q64" s="19">
        <f t="shared" si="7"/>
        <v>-5.4256913094206105E-3</v>
      </c>
      <c r="R64" s="22">
        <f t="shared" si="8"/>
        <v>5.4256913094206105E-3</v>
      </c>
      <c r="S64" s="32">
        <f t="shared" si="0"/>
        <v>5.1089372028442657E-3</v>
      </c>
      <c r="AA64" s="44">
        <v>1.0620000000000001</v>
      </c>
      <c r="AB64" s="44">
        <v>1.0555399999999999</v>
      </c>
      <c r="AC64" s="39">
        <f t="shared" si="11"/>
        <v>-6.4600000000001323E-3</v>
      </c>
      <c r="AD64" s="2">
        <f t="shared" si="2"/>
        <v>6.4600000000001323E-3</v>
      </c>
      <c r="AE64" s="32">
        <f t="shared" si="12"/>
        <v>6.0828625235406142E-3</v>
      </c>
    </row>
    <row r="65" spans="1:31" x14ac:dyDescent="0.2">
      <c r="A65" s="17">
        <f>'FULL SCADA'!M63</f>
        <v>0</v>
      </c>
      <c r="B65" s="37">
        <f>'FULL SCADA'!P63</f>
        <v>8</v>
      </c>
      <c r="C65" s="37">
        <f>'FULL SCADA'!R63</f>
        <v>6</v>
      </c>
      <c r="D65" s="37">
        <f>'FULL SCADA'!V63</f>
        <v>1.4999999999999999E-2</v>
      </c>
      <c r="E65" s="37">
        <f>'FULL SCADA'!X63</f>
        <v>1.1000000000000001</v>
      </c>
      <c r="F65" s="9">
        <f t="shared" si="19"/>
        <v>1.635E-2</v>
      </c>
      <c r="G65" s="18">
        <f>'FULL SCADA'!F63</f>
        <v>1.0900000000000001</v>
      </c>
      <c r="H65" s="19">
        <f t="shared" si="4"/>
        <v>1.04095</v>
      </c>
      <c r="I65" s="19">
        <f t="shared" si="13"/>
        <v>1.0573000000000001</v>
      </c>
      <c r="J65" s="19">
        <f t="shared" si="14"/>
        <v>1.07365</v>
      </c>
      <c r="K65" s="19">
        <f t="shared" si="15"/>
        <v>1.1063500000000002</v>
      </c>
      <c r="L65" s="19">
        <f t="shared" si="16"/>
        <v>1.1227</v>
      </c>
      <c r="M65" s="19">
        <f t="shared" si="17"/>
        <v>1.1390500000000001</v>
      </c>
      <c r="N65" s="20">
        <f t="shared" ca="1" si="5"/>
        <v>0.91852525451125078</v>
      </c>
      <c r="O65" s="19">
        <v>0.7830001881583879</v>
      </c>
      <c r="P65" s="49">
        <f t="shared" si="6"/>
        <v>1.1178374796534021</v>
      </c>
      <c r="Q65" s="19">
        <f t="shared" si="7"/>
        <v>2.7837479653401997E-2</v>
      </c>
      <c r="R65" s="22">
        <f t="shared" si="8"/>
        <v>2.7837479653401997E-2</v>
      </c>
      <c r="S65" s="38">
        <f t="shared" si="0"/>
        <v>2.5538972159084398E-2</v>
      </c>
      <c r="AA65" s="44">
        <v>1.0900000000000001</v>
      </c>
      <c r="AB65" s="44">
        <v>1.08978</v>
      </c>
      <c r="AC65" s="39">
        <f t="shared" si="11"/>
        <v>-2.20000000000109E-4</v>
      </c>
      <c r="AD65" s="2">
        <f t="shared" si="2"/>
        <v>2.20000000000109E-4</v>
      </c>
      <c r="AE65" s="32">
        <f t="shared" si="12"/>
        <v>2.018348623854211E-4</v>
      </c>
    </row>
    <row r="66" spans="1:31" x14ac:dyDescent="0.2">
      <c r="A66" s="17">
        <f>'FULL SCADA'!M64</f>
        <v>0</v>
      </c>
      <c r="B66" s="37">
        <f>'FULL SCADA'!P64</f>
        <v>9</v>
      </c>
      <c r="C66" s="37">
        <f>'FULL SCADA'!R64</f>
        <v>6</v>
      </c>
      <c r="D66" s="37">
        <f>'FULL SCADA'!V64</f>
        <v>1.4999999999999999E-2</v>
      </c>
      <c r="E66" s="37">
        <f>'FULL SCADA'!X64</f>
        <v>1.1000000000000001</v>
      </c>
      <c r="F66" s="9">
        <f t="shared" si="19"/>
        <v>1.584E-2</v>
      </c>
      <c r="G66" s="18">
        <f>'FULL SCADA'!F64</f>
        <v>1.056</v>
      </c>
      <c r="H66" s="19">
        <f t="shared" si="4"/>
        <v>1.00848</v>
      </c>
      <c r="I66" s="19">
        <f t="shared" si="13"/>
        <v>1.0243200000000001</v>
      </c>
      <c r="J66" s="19">
        <f t="shared" si="14"/>
        <v>1.04016</v>
      </c>
      <c r="K66" s="19">
        <f t="shared" si="15"/>
        <v>1.0718400000000001</v>
      </c>
      <c r="L66" s="19">
        <f t="shared" si="16"/>
        <v>1.08768</v>
      </c>
      <c r="M66" s="19">
        <f t="shared" si="17"/>
        <v>1.1035200000000001</v>
      </c>
      <c r="N66" s="20">
        <f t="shared" ca="1" si="5"/>
        <v>9.7229438591636907E-2</v>
      </c>
      <c r="O66" s="19">
        <v>0.66071500385017057</v>
      </c>
      <c r="P66" s="49">
        <f t="shared" si="6"/>
        <v>1.0713157063731278</v>
      </c>
      <c r="Q66" s="19">
        <f t="shared" si="7"/>
        <v>1.5315706373127735E-2</v>
      </c>
      <c r="R66" s="22">
        <f t="shared" si="8"/>
        <v>1.5315706373127735E-2</v>
      </c>
      <c r="S66" s="38">
        <f t="shared" si="0"/>
        <v>1.4503509823037627E-2</v>
      </c>
      <c r="AA66" s="44">
        <v>1.056</v>
      </c>
      <c r="AB66" s="44">
        <v>1.0500400000000001</v>
      </c>
      <c r="AC66" s="39">
        <f t="shared" si="11"/>
        <v>-5.9599999999999653E-3</v>
      </c>
      <c r="AD66" s="2">
        <f t="shared" si="2"/>
        <v>5.9599999999999653E-3</v>
      </c>
      <c r="AE66" s="32">
        <f t="shared" si="12"/>
        <v>5.6439393939393609E-3</v>
      </c>
    </row>
    <row r="67" spans="1:31" x14ac:dyDescent="0.2">
      <c r="A67" s="17">
        <f>'FULL SCADA'!M65</f>
        <v>0</v>
      </c>
      <c r="B67" s="37">
        <f>'FULL SCADA'!P65</f>
        <v>10</v>
      </c>
      <c r="C67" s="37">
        <f>'FULL SCADA'!R65</f>
        <v>6</v>
      </c>
      <c r="D67" s="37">
        <f>'FULL SCADA'!V65</f>
        <v>1.4999999999999999E-2</v>
      </c>
      <c r="E67" s="37">
        <f>'FULL SCADA'!X65</f>
        <v>1.1000000000000001</v>
      </c>
      <c r="F67" s="9">
        <f t="shared" si="19"/>
        <v>1.5764999999999998E-2</v>
      </c>
      <c r="G67" s="18">
        <f>'FULL SCADA'!F65</f>
        <v>1.0509999999999999</v>
      </c>
      <c r="H67" s="19">
        <f t="shared" si="4"/>
        <v>1.0037049999999998</v>
      </c>
      <c r="I67" s="19">
        <f t="shared" si="13"/>
        <v>1.0194699999999999</v>
      </c>
      <c r="J67" s="19">
        <f t="shared" si="14"/>
        <v>1.0352349999999999</v>
      </c>
      <c r="K67" s="19">
        <f t="shared" si="15"/>
        <v>1.066765</v>
      </c>
      <c r="L67" s="19">
        <f t="shared" si="16"/>
        <v>1.08253</v>
      </c>
      <c r="M67" s="19">
        <f t="shared" si="17"/>
        <v>1.098295</v>
      </c>
      <c r="N67" s="20">
        <f t="shared" ca="1" si="5"/>
        <v>0.74899541151312887</v>
      </c>
      <c r="O67" s="19">
        <v>0.35707838841742845</v>
      </c>
      <c r="P67" s="49">
        <f t="shared" si="6"/>
        <v>1.0374444447612599</v>
      </c>
      <c r="Q67" s="19">
        <f t="shared" si="7"/>
        <v>-1.355555523874008E-2</v>
      </c>
      <c r="R67" s="22">
        <f t="shared" si="8"/>
        <v>1.355555523874008E-2</v>
      </c>
      <c r="S67" s="38">
        <f t="shared" si="0"/>
        <v>1.2897769018782189E-2</v>
      </c>
      <c r="AA67" s="44">
        <v>1.0509999999999999</v>
      </c>
      <c r="AB67" s="44">
        <v>1.0439099999999999</v>
      </c>
      <c r="AC67" s="39">
        <f t="shared" si="11"/>
        <v>-7.0900000000000407E-3</v>
      </c>
      <c r="AD67" s="2">
        <f t="shared" si="2"/>
        <v>7.0900000000000407E-3</v>
      </c>
      <c r="AE67" s="32">
        <f t="shared" si="12"/>
        <v>6.7459562321598868E-3</v>
      </c>
    </row>
    <row r="68" spans="1:31" x14ac:dyDescent="0.2">
      <c r="A68" s="17">
        <f>'FULL SCADA'!M66</f>
        <v>0</v>
      </c>
      <c r="B68" s="37">
        <f>'FULL SCADA'!P66</f>
        <v>11</v>
      </c>
      <c r="C68" s="37">
        <f>'FULL SCADA'!R66</f>
        <v>6</v>
      </c>
      <c r="D68" s="37">
        <f>'FULL SCADA'!V66</f>
        <v>1.4999999999999999E-2</v>
      </c>
      <c r="E68" s="37">
        <f>'FULL SCADA'!X66</f>
        <v>1.1000000000000001</v>
      </c>
      <c r="F68" s="9">
        <f t="shared" si="19"/>
        <v>1.5854999999999998E-2</v>
      </c>
      <c r="G68" s="18">
        <f>'FULL SCADA'!F66</f>
        <v>1.0569999999999999</v>
      </c>
      <c r="H68" s="19">
        <f t="shared" si="4"/>
        <v>1.0094349999999999</v>
      </c>
      <c r="I68" s="19">
        <f t="shared" si="13"/>
        <v>1.02529</v>
      </c>
      <c r="J68" s="19">
        <f t="shared" si="14"/>
        <v>1.041145</v>
      </c>
      <c r="K68" s="19">
        <f t="shared" si="15"/>
        <v>1.0728549999999999</v>
      </c>
      <c r="L68" s="19">
        <f t="shared" si="16"/>
        <v>1.0887099999999998</v>
      </c>
      <c r="M68" s="19">
        <f t="shared" si="17"/>
        <v>1.104565</v>
      </c>
      <c r="N68" s="20">
        <f t="shared" ca="1" si="5"/>
        <v>0.90443041203995767</v>
      </c>
      <c r="O68" s="19">
        <v>0.41333406064673106</v>
      </c>
      <c r="P68" s="49">
        <f t="shared" si="6"/>
        <v>1.0487331486907885</v>
      </c>
      <c r="Q68" s="19">
        <f t="shared" si="7"/>
        <v>-8.2668513092114537E-3</v>
      </c>
      <c r="R68" s="22">
        <f t="shared" si="8"/>
        <v>8.2668513092114537E-3</v>
      </c>
      <c r="S68" s="38">
        <f t="shared" si="0"/>
        <v>7.8210513805217156E-3</v>
      </c>
      <c r="AA68" s="44">
        <v>1.0569999999999999</v>
      </c>
      <c r="AB68" s="44">
        <v>1.05562</v>
      </c>
      <c r="AC68" s="39">
        <f t="shared" si="11"/>
        <v>-1.3799999999999368E-3</v>
      </c>
      <c r="AD68" s="2">
        <f t="shared" ref="AD68:AD125" si="20">ABS(AC68)</f>
        <v>1.3799999999999368E-3</v>
      </c>
      <c r="AE68" s="32">
        <f t="shared" si="12"/>
        <v>1.3055818353831003E-3</v>
      </c>
    </row>
    <row r="69" spans="1:31" x14ac:dyDescent="0.2">
      <c r="A69" s="17">
        <f>'FULL SCADA'!M67</f>
        <v>0</v>
      </c>
      <c r="B69" s="37">
        <f>'FULL SCADA'!P67</f>
        <v>12</v>
      </c>
      <c r="C69" s="37">
        <f>'FULL SCADA'!R67</f>
        <v>6</v>
      </c>
      <c r="D69" s="37">
        <f>'FULL SCADA'!V67</f>
        <v>1.4999999999999999E-2</v>
      </c>
      <c r="E69" s="37">
        <f>'FULL SCADA'!X67</f>
        <v>1.1000000000000001</v>
      </c>
      <c r="F69" s="9">
        <f t="shared" si="19"/>
        <v>1.5824999999999999E-2</v>
      </c>
      <c r="G69" s="18">
        <f>'FULL SCADA'!F67</f>
        <v>1.0549999999999999</v>
      </c>
      <c r="H69" s="19">
        <f t="shared" ref="H69:H125" si="21">$G69-3*F69</f>
        <v>1.007525</v>
      </c>
      <c r="I69" s="19">
        <f t="shared" si="13"/>
        <v>1.02335</v>
      </c>
      <c r="J69" s="19">
        <f t="shared" si="14"/>
        <v>1.039175</v>
      </c>
      <c r="K69" s="19">
        <f t="shared" si="15"/>
        <v>1.0708249999999999</v>
      </c>
      <c r="L69" s="19">
        <f t="shared" si="16"/>
        <v>1.0866499999999999</v>
      </c>
      <c r="M69" s="19">
        <f t="shared" si="17"/>
        <v>1.1024749999999999</v>
      </c>
      <c r="N69" s="20">
        <f t="shared" ref="N69:N124" ca="1" si="22">RAND()</f>
        <v>0.36940487750154549</v>
      </c>
      <c r="O69" s="19">
        <v>0.32961280559287953</v>
      </c>
      <c r="P69" s="51">
        <f t="shared" ref="P69:P125" si="23">((M69-H69)*(O69-$H$2)/($M$2-$H$2))+(H69)</f>
        <v>1.0387779363191054</v>
      </c>
      <c r="Q69" s="19">
        <f t="shared" ref="Q69:Q125" si="24">P69-G69</f>
        <v>-1.6222063680894516E-2</v>
      </c>
      <c r="R69" s="22">
        <f t="shared" ref="R69:R125" si="25">ABS(Q69)</f>
        <v>1.6222063680894516E-2</v>
      </c>
      <c r="S69" s="38">
        <f t="shared" ref="S69:S125" si="26">ABS(R69/G69)</f>
        <v>1.5376363678573002E-2</v>
      </c>
      <c r="AA69" s="44">
        <v>1.0549999999999999</v>
      </c>
      <c r="AB69" s="44">
        <v>1.06003</v>
      </c>
      <c r="AC69" s="39">
        <f t="shared" ref="AC69:AC125" si="27">AB69-AA69</f>
        <v>5.03000000000009E-3</v>
      </c>
      <c r="AD69" s="2">
        <f t="shared" si="20"/>
        <v>5.03000000000009E-3</v>
      </c>
      <c r="AE69" s="32">
        <f t="shared" ref="AE69:AE125" si="28">ABS(AD69/AA69)</f>
        <v>4.7677725118484265E-3</v>
      </c>
    </row>
    <row r="70" spans="1:31" x14ac:dyDescent="0.2">
      <c r="A70" s="17">
        <f>'FULL SCADA'!M68</f>
        <v>0</v>
      </c>
      <c r="B70" s="37">
        <f>'FULL SCADA'!P68</f>
        <v>13</v>
      </c>
      <c r="C70" s="37">
        <f>'FULL SCADA'!R68</f>
        <v>6</v>
      </c>
      <c r="D70" s="37">
        <f>'FULL SCADA'!V68</f>
        <v>1.4999999999999999E-2</v>
      </c>
      <c r="E70" s="37">
        <f>'FULL SCADA'!X68</f>
        <v>1.1000000000000001</v>
      </c>
      <c r="F70" s="9">
        <f t="shared" si="19"/>
        <v>1.575E-2</v>
      </c>
      <c r="G70" s="18">
        <f>'FULL SCADA'!F68</f>
        <v>1.05</v>
      </c>
      <c r="H70" s="19">
        <f t="shared" si="21"/>
        <v>1.00275</v>
      </c>
      <c r="I70" s="19">
        <f t="shared" ref="I70:I111" si="29">$G70-2*F70</f>
        <v>1.0185</v>
      </c>
      <c r="J70" s="19">
        <f t="shared" ref="J70:J111" si="30">$G70-F70</f>
        <v>1.0342500000000001</v>
      </c>
      <c r="K70" s="19">
        <f t="shared" ref="K70:K111" si="31">$G70+F70</f>
        <v>1.06575</v>
      </c>
      <c r="L70" s="19">
        <f t="shared" ref="L70:L111" si="32">$G70+2*F70</f>
        <v>1.0815000000000001</v>
      </c>
      <c r="M70" s="19">
        <f t="shared" ref="M70:M111" si="33">$G70+3*F70</f>
        <v>1.0972500000000001</v>
      </c>
      <c r="N70" s="20">
        <f t="shared" ca="1" si="22"/>
        <v>0.51785857324746121</v>
      </c>
      <c r="O70" s="19">
        <v>0.33185786306926346</v>
      </c>
      <c r="P70" s="51">
        <f t="shared" si="23"/>
        <v>1.0340675504462502</v>
      </c>
      <c r="Q70" s="19">
        <f t="shared" si="24"/>
        <v>-1.5932449553749839E-2</v>
      </c>
      <c r="R70" s="22">
        <f t="shared" si="25"/>
        <v>1.5932449553749839E-2</v>
      </c>
      <c r="S70" s="38">
        <f t="shared" si="26"/>
        <v>1.517376147976175E-2</v>
      </c>
      <c r="AA70" s="44">
        <v>1.05</v>
      </c>
      <c r="AB70" s="44">
        <v>1.0506800000000001</v>
      </c>
      <c r="AC70" s="39">
        <f t="shared" si="27"/>
        <v>6.8000000000001393E-4</v>
      </c>
      <c r="AD70" s="2">
        <f t="shared" si="20"/>
        <v>6.8000000000001393E-4</v>
      </c>
      <c r="AE70" s="32">
        <f t="shared" si="28"/>
        <v>6.4761904761906082E-4</v>
      </c>
    </row>
    <row r="71" spans="1:31" ht="13.5" thickBot="1" x14ac:dyDescent="0.25">
      <c r="A71" s="17">
        <f>'FULL SCADA'!M69</f>
        <v>0</v>
      </c>
      <c r="B71" s="37">
        <f>'FULL SCADA'!P69</f>
        <v>14</v>
      </c>
      <c r="C71" s="37">
        <f>'FULL SCADA'!R69</f>
        <v>6</v>
      </c>
      <c r="D71" s="37">
        <f>'FULL SCADA'!V69</f>
        <v>1.4999999999999999E-2</v>
      </c>
      <c r="E71" s="37">
        <f>'FULL SCADA'!X69</f>
        <v>1.1000000000000001</v>
      </c>
      <c r="F71" s="9">
        <f t="shared" si="19"/>
        <v>1.554E-2</v>
      </c>
      <c r="G71" s="18">
        <f>'FULL SCADA'!F69</f>
        <v>1.036</v>
      </c>
      <c r="H71" s="27">
        <f t="shared" si="21"/>
        <v>0.98938000000000004</v>
      </c>
      <c r="I71" s="27">
        <f t="shared" si="29"/>
        <v>1.00492</v>
      </c>
      <c r="J71" s="27">
        <f t="shared" si="30"/>
        <v>1.0204599999999999</v>
      </c>
      <c r="K71" s="27">
        <f t="shared" si="31"/>
        <v>1.0515400000000001</v>
      </c>
      <c r="L71" s="27">
        <f t="shared" si="32"/>
        <v>1.06708</v>
      </c>
      <c r="M71" s="27">
        <f t="shared" si="33"/>
        <v>1.0826200000000001</v>
      </c>
      <c r="N71" s="28">
        <f t="shared" ca="1" si="22"/>
        <v>0.10377734049688969</v>
      </c>
      <c r="O71" s="27">
        <v>0.66139004285254988</v>
      </c>
      <c r="P71" s="53">
        <f t="shared" si="23"/>
        <v>1.051088747213047</v>
      </c>
      <c r="Q71" s="27">
        <f t="shared" si="24"/>
        <v>1.5088747213046982E-2</v>
      </c>
      <c r="R71" s="30">
        <f t="shared" si="25"/>
        <v>1.5088747213046982E-2</v>
      </c>
      <c r="S71" s="38">
        <f t="shared" si="26"/>
        <v>1.4564427811821412E-2</v>
      </c>
      <c r="AA71" s="44">
        <v>1.036</v>
      </c>
      <c r="AB71" s="44">
        <v>1.0394000000000001</v>
      </c>
      <c r="AC71" s="39">
        <f t="shared" si="27"/>
        <v>3.4000000000000696E-3</v>
      </c>
      <c r="AD71" s="2">
        <f t="shared" si="20"/>
        <v>3.4000000000000696E-3</v>
      </c>
      <c r="AE71" s="32">
        <f t="shared" si="28"/>
        <v>3.2818532818533488E-3</v>
      </c>
    </row>
    <row r="72" spans="1:31" x14ac:dyDescent="0.2">
      <c r="A72" s="17">
        <f>'FULL SCADA'!M70</f>
        <v>1</v>
      </c>
      <c r="B72" s="37">
        <f>'FULL SCADA'!P70</f>
        <v>2</v>
      </c>
      <c r="C72" s="37">
        <f>'FULL SCADA'!R70</f>
        <v>4</v>
      </c>
      <c r="D72" s="37">
        <f>'FULL SCADA'!V70</f>
        <v>0.02</v>
      </c>
      <c r="E72" s="37">
        <f>'FULL SCADA'!X70</f>
        <v>1</v>
      </c>
      <c r="F72" s="9">
        <f t="shared" ref="F72:F125" si="34">((D72*ABS(G72))+(0.0052*E72))/3</f>
        <v>3.0923999999999999E-3</v>
      </c>
      <c r="G72" s="18">
        <f>'FULL SCADA'!F70</f>
        <v>-0.20386000000000001</v>
      </c>
      <c r="H72" s="19">
        <f t="shared" si="21"/>
        <v>-0.21313720000000003</v>
      </c>
      <c r="I72" s="19">
        <f t="shared" si="29"/>
        <v>-0.2100448</v>
      </c>
      <c r="J72" s="19">
        <f t="shared" si="30"/>
        <v>-0.20695240000000001</v>
      </c>
      <c r="K72" s="19">
        <f t="shared" si="31"/>
        <v>-0.20076760000000002</v>
      </c>
      <c r="L72" s="19">
        <f t="shared" si="32"/>
        <v>-0.19767520000000002</v>
      </c>
      <c r="M72" s="19">
        <f t="shared" si="33"/>
        <v>-0.1945828</v>
      </c>
      <c r="N72" s="20">
        <f t="shared" ca="1" si="22"/>
        <v>0.94443759340113398</v>
      </c>
      <c r="O72" s="19">
        <v>0.58490422451732549</v>
      </c>
      <c r="P72" s="50">
        <f t="shared" si="23"/>
        <v>-0.20228038810449789</v>
      </c>
      <c r="Q72" s="19">
        <f t="shared" si="24"/>
        <v>1.5796118955021254E-3</v>
      </c>
      <c r="R72" s="22">
        <f t="shared" si="25"/>
        <v>1.5796118955021254E-3</v>
      </c>
      <c r="S72" s="32">
        <f t="shared" si="26"/>
        <v>7.7485131732665819E-3</v>
      </c>
      <c r="AA72" s="44">
        <v>-0.20386000000000001</v>
      </c>
      <c r="AB72" s="44">
        <v>-0.20294999999999999</v>
      </c>
      <c r="AC72" s="39">
        <f t="shared" si="27"/>
        <v>9.100000000000219E-4</v>
      </c>
      <c r="AD72" s="2">
        <f t="shared" si="20"/>
        <v>9.100000000000219E-4</v>
      </c>
      <c r="AE72" s="32">
        <f t="shared" si="28"/>
        <v>4.463847738644275E-3</v>
      </c>
    </row>
    <row r="73" spans="1:31" x14ac:dyDescent="0.2">
      <c r="A73" s="17">
        <f>'FULL SCADA'!M71</f>
        <v>2</v>
      </c>
      <c r="B73" s="37">
        <f>'FULL SCADA'!P71</f>
        <v>1</v>
      </c>
      <c r="C73" s="37">
        <f>'FULL SCADA'!R71</f>
        <v>4</v>
      </c>
      <c r="D73" s="37">
        <f>'FULL SCADA'!V71</f>
        <v>0.02</v>
      </c>
      <c r="E73" s="37">
        <f>'FULL SCADA'!X71</f>
        <v>2</v>
      </c>
      <c r="F73" s="9">
        <f t="shared" si="34"/>
        <v>5.3096666666666665E-3</v>
      </c>
      <c r="G73" s="18">
        <f>'FULL SCADA'!F71</f>
        <v>0.27644999999999997</v>
      </c>
      <c r="H73" s="19">
        <f t="shared" si="21"/>
        <v>0.260521</v>
      </c>
      <c r="I73" s="19">
        <f t="shared" si="29"/>
        <v>0.26583066666666666</v>
      </c>
      <c r="J73" s="19">
        <f t="shared" si="30"/>
        <v>0.27114033333333332</v>
      </c>
      <c r="K73" s="19">
        <f t="shared" si="31"/>
        <v>0.28175966666666663</v>
      </c>
      <c r="L73" s="19">
        <f t="shared" si="32"/>
        <v>0.28706933333333329</v>
      </c>
      <c r="M73" s="19">
        <f t="shared" si="33"/>
        <v>0.29237899999999994</v>
      </c>
      <c r="N73" s="20">
        <f t="shared" ca="1" si="22"/>
        <v>0.34457084239176605</v>
      </c>
      <c r="O73" s="19">
        <v>0.99290108551628276</v>
      </c>
      <c r="P73" s="50">
        <f t="shared" si="23"/>
        <v>0.29219535524152979</v>
      </c>
      <c r="Q73" s="19">
        <f t="shared" si="24"/>
        <v>1.5745355241529813E-2</v>
      </c>
      <c r="R73" s="22">
        <f t="shared" si="25"/>
        <v>1.5745355241529813E-2</v>
      </c>
      <c r="S73" s="32">
        <f t="shared" si="26"/>
        <v>5.6955526285150347E-2</v>
      </c>
      <c r="AA73" s="44">
        <v>0.27644999999999997</v>
      </c>
      <c r="AB73" s="44">
        <v>0.27302999999999999</v>
      </c>
      <c r="AC73" s="39">
        <f t="shared" si="27"/>
        <v>-3.4199999999999786E-3</v>
      </c>
      <c r="AD73" s="2">
        <f t="shared" si="20"/>
        <v>3.4199999999999786E-3</v>
      </c>
      <c r="AE73" s="32">
        <f t="shared" si="28"/>
        <v>1.237113402061848E-2</v>
      </c>
    </row>
    <row r="74" spans="1:31" x14ac:dyDescent="0.2">
      <c r="A74" s="17">
        <f>'FULL SCADA'!M72</f>
        <v>1</v>
      </c>
      <c r="B74" s="37">
        <f>'FULL SCADA'!P72</f>
        <v>5</v>
      </c>
      <c r="C74" s="37">
        <f>'FULL SCADA'!R72</f>
        <v>4</v>
      </c>
      <c r="D74" s="37">
        <f>'FULL SCADA'!V72</f>
        <v>0.02</v>
      </c>
      <c r="E74" s="37">
        <f>'FULL SCADA'!X72</f>
        <v>1</v>
      </c>
      <c r="F74" s="9">
        <f t="shared" si="34"/>
        <v>1.9755999999999997E-3</v>
      </c>
      <c r="G74" s="18">
        <f>'FULL SCADA'!F72</f>
        <v>3.6339999999999997E-2</v>
      </c>
      <c r="H74" s="19">
        <f t="shared" si="21"/>
        <v>3.0413199999999998E-2</v>
      </c>
      <c r="I74" s="19">
        <f t="shared" si="29"/>
        <v>3.2388799999999995E-2</v>
      </c>
      <c r="J74" s="19">
        <f t="shared" si="30"/>
        <v>3.4364399999999996E-2</v>
      </c>
      <c r="K74" s="19">
        <f t="shared" si="31"/>
        <v>3.8315599999999998E-2</v>
      </c>
      <c r="L74" s="19">
        <f t="shared" si="32"/>
        <v>4.0291199999999999E-2</v>
      </c>
      <c r="M74" s="19">
        <f t="shared" si="33"/>
        <v>4.2266799999999993E-2</v>
      </c>
      <c r="N74" s="20">
        <f t="shared" ca="1" si="22"/>
        <v>0.9759975979535408</v>
      </c>
      <c r="O74" s="19">
        <v>0.32585304833342565</v>
      </c>
      <c r="P74" s="49">
        <f t="shared" si="23"/>
        <v>3.4270143080041199E-2</v>
      </c>
      <c r="Q74" s="19">
        <f t="shared" si="24"/>
        <v>-2.0698569199587985E-3</v>
      </c>
      <c r="R74" s="22">
        <f t="shared" si="25"/>
        <v>2.0698569199587985E-3</v>
      </c>
      <c r="S74" s="38">
        <f t="shared" si="26"/>
        <v>5.6958088056103431E-2</v>
      </c>
      <c r="AA74" s="44">
        <v>3.6339999999999997E-2</v>
      </c>
      <c r="AB74" s="44">
        <v>3.3700000000000001E-2</v>
      </c>
      <c r="AC74" s="39">
        <f t="shared" si="27"/>
        <v>-2.6399999999999965E-3</v>
      </c>
      <c r="AD74" s="2">
        <f t="shared" si="20"/>
        <v>2.6399999999999965E-3</v>
      </c>
      <c r="AE74" s="32">
        <f t="shared" si="28"/>
        <v>7.2647220693450656E-2</v>
      </c>
    </row>
    <row r="75" spans="1:31" x14ac:dyDescent="0.2">
      <c r="A75" s="17">
        <f>'FULL SCADA'!M73</f>
        <v>5</v>
      </c>
      <c r="B75" s="37">
        <f>'FULL SCADA'!P73</f>
        <v>1</v>
      </c>
      <c r="C75" s="37">
        <f>'FULL SCADA'!R73</f>
        <v>4</v>
      </c>
      <c r="D75" s="37">
        <f>'FULL SCADA'!V73</f>
        <v>0.02</v>
      </c>
      <c r="E75" s="37">
        <f>'FULL SCADA'!X73</f>
        <v>2</v>
      </c>
      <c r="F75" s="9">
        <f t="shared" si="34"/>
        <v>3.6284666666666666E-3</v>
      </c>
      <c r="G75" s="18">
        <f>'FULL SCADA'!F73</f>
        <v>2.427E-2</v>
      </c>
      <c r="H75" s="19">
        <f t="shared" si="21"/>
        <v>1.33846E-2</v>
      </c>
      <c r="I75" s="19">
        <f t="shared" si="29"/>
        <v>1.7013066666666667E-2</v>
      </c>
      <c r="J75" s="19">
        <f t="shared" si="30"/>
        <v>2.0641533333333333E-2</v>
      </c>
      <c r="K75" s="19">
        <f t="shared" si="31"/>
        <v>2.7898466666666667E-2</v>
      </c>
      <c r="L75" s="19">
        <f t="shared" si="32"/>
        <v>3.1526933333333333E-2</v>
      </c>
      <c r="M75" s="19">
        <f t="shared" si="33"/>
        <v>3.5155400000000003E-2</v>
      </c>
      <c r="N75" s="20">
        <f t="shared" ca="1" si="22"/>
        <v>0.81170216645132276</v>
      </c>
      <c r="O75" s="19">
        <v>0.4</v>
      </c>
      <c r="P75" s="49">
        <f t="shared" si="23"/>
        <v>2.2087025970119325E-2</v>
      </c>
      <c r="Q75" s="19">
        <f t="shared" si="24"/>
        <v>-2.182974029880675E-3</v>
      </c>
      <c r="R75" s="22">
        <f t="shared" si="25"/>
        <v>2.182974029880675E-3</v>
      </c>
      <c r="S75" s="38">
        <f t="shared" si="26"/>
        <v>8.9945365878890612E-2</v>
      </c>
      <c r="AA75" s="44">
        <v>2.427E-2</v>
      </c>
      <c r="AB75" s="44">
        <v>2.061E-2</v>
      </c>
      <c r="AC75" s="39">
        <f t="shared" si="27"/>
        <v>-3.6600000000000001E-3</v>
      </c>
      <c r="AD75" s="2">
        <f t="shared" si="20"/>
        <v>3.6600000000000001E-3</v>
      </c>
      <c r="AE75" s="32">
        <f t="shared" si="28"/>
        <v>0.15080346106304079</v>
      </c>
    </row>
    <row r="76" spans="1:31" x14ac:dyDescent="0.2">
      <c r="A76" s="17">
        <f>'FULL SCADA'!M74</f>
        <v>2</v>
      </c>
      <c r="B76" s="37">
        <f>'FULL SCADA'!P74</f>
        <v>3</v>
      </c>
      <c r="C76" s="37">
        <f>'FULL SCADA'!R74</f>
        <v>4</v>
      </c>
      <c r="D76" s="37">
        <f>'FULL SCADA'!V74</f>
        <v>0.02</v>
      </c>
      <c r="E76" s="37">
        <f>'FULL SCADA'!X74</f>
        <v>1</v>
      </c>
      <c r="F76" s="9">
        <f t="shared" si="34"/>
        <v>1.9702666666666668E-3</v>
      </c>
      <c r="G76" s="18">
        <f>'FULL SCADA'!F74</f>
        <v>3.5540000000000002E-2</v>
      </c>
      <c r="H76" s="19">
        <f t="shared" si="21"/>
        <v>2.9629200000000001E-2</v>
      </c>
      <c r="I76" s="19">
        <f t="shared" si="29"/>
        <v>3.1599466666666666E-2</v>
      </c>
      <c r="J76" s="19">
        <f t="shared" si="30"/>
        <v>3.3569733333333338E-2</v>
      </c>
      <c r="K76" s="19">
        <f t="shared" si="31"/>
        <v>3.7510266666666667E-2</v>
      </c>
      <c r="L76" s="19">
        <f t="shared" si="32"/>
        <v>3.9480533333333338E-2</v>
      </c>
      <c r="M76" s="19">
        <f t="shared" si="33"/>
        <v>4.1450800000000003E-2</v>
      </c>
      <c r="N76" s="20">
        <f t="shared" ca="1" si="22"/>
        <v>0.49562639140190989</v>
      </c>
      <c r="O76" s="19">
        <v>0.6</v>
      </c>
      <c r="P76" s="49">
        <f t="shared" si="23"/>
        <v>3.6725360473277853E-2</v>
      </c>
      <c r="Q76" s="19">
        <f t="shared" si="24"/>
        <v>1.1853604732778508E-3</v>
      </c>
      <c r="R76" s="22">
        <f t="shared" si="25"/>
        <v>1.1853604732778508E-3</v>
      </c>
      <c r="S76" s="38">
        <f t="shared" si="26"/>
        <v>3.3352855185083026E-2</v>
      </c>
      <c r="AA76" s="44">
        <v>3.5540000000000002E-2</v>
      </c>
      <c r="AB76" s="44">
        <v>3.6940000000000001E-2</v>
      </c>
      <c r="AC76" s="39">
        <f t="shared" si="27"/>
        <v>1.3999999999999985E-3</v>
      </c>
      <c r="AD76" s="2">
        <f t="shared" si="20"/>
        <v>1.3999999999999985E-3</v>
      </c>
      <c r="AE76" s="32">
        <f t="shared" si="28"/>
        <v>3.9392234102419765E-2</v>
      </c>
    </row>
    <row r="77" spans="1:31" x14ac:dyDescent="0.2">
      <c r="A77" s="17">
        <f>'FULL SCADA'!M75</f>
        <v>3</v>
      </c>
      <c r="B77" s="37">
        <f>'FULL SCADA'!P75</f>
        <v>2</v>
      </c>
      <c r="C77" s="37">
        <f>'FULL SCADA'!R75</f>
        <v>4</v>
      </c>
      <c r="D77" s="37">
        <f>'FULL SCADA'!V75</f>
        <v>0.02</v>
      </c>
      <c r="E77" s="37">
        <f>'FULL SCADA'!X75</f>
        <v>2</v>
      </c>
      <c r="F77" s="9">
        <f t="shared" si="34"/>
        <v>3.575133333333333E-3</v>
      </c>
      <c r="G77" s="18">
        <f>'FULL SCADA'!F75</f>
        <v>1.627E-2</v>
      </c>
      <c r="H77" s="19">
        <f t="shared" si="21"/>
        <v>5.5446000000000002E-3</v>
      </c>
      <c r="I77" s="19">
        <f t="shared" si="29"/>
        <v>9.1197333333333346E-3</v>
      </c>
      <c r="J77" s="19">
        <f t="shared" si="30"/>
        <v>1.2694866666666667E-2</v>
      </c>
      <c r="K77" s="19">
        <f t="shared" si="31"/>
        <v>1.9845133333333334E-2</v>
      </c>
      <c r="L77" s="19">
        <f t="shared" si="32"/>
        <v>2.3420266666666665E-2</v>
      </c>
      <c r="M77" s="19">
        <f t="shared" si="33"/>
        <v>2.6995399999999999E-2</v>
      </c>
      <c r="N77" s="20">
        <f t="shared" ca="1" si="22"/>
        <v>0.62943308493332228</v>
      </c>
      <c r="O77" s="19">
        <v>0.56999999999999995</v>
      </c>
      <c r="P77" s="49">
        <f t="shared" si="23"/>
        <v>1.7775621177178378E-2</v>
      </c>
      <c r="Q77" s="19">
        <f t="shared" si="24"/>
        <v>1.5056211771783783E-3</v>
      </c>
      <c r="R77" s="22">
        <f t="shared" si="25"/>
        <v>1.5056211771783783E-3</v>
      </c>
      <c r="S77" s="38">
        <f t="shared" si="26"/>
        <v>9.2539715868369898E-2</v>
      </c>
      <c r="AA77" s="44">
        <v>1.627E-2</v>
      </c>
      <c r="AB77" s="44">
        <v>1.609E-2</v>
      </c>
      <c r="AC77" s="39">
        <f t="shared" si="27"/>
        <v>-1.799999999999996E-4</v>
      </c>
      <c r="AD77" s="2">
        <f t="shared" si="20"/>
        <v>1.799999999999996E-4</v>
      </c>
      <c r="AE77" s="32">
        <f t="shared" si="28"/>
        <v>1.1063306699446811E-2</v>
      </c>
    </row>
    <row r="78" spans="1:31" x14ac:dyDescent="0.2">
      <c r="A78" s="17">
        <f>'FULL SCADA'!M76</f>
        <v>2</v>
      </c>
      <c r="B78" s="37">
        <f>'FULL SCADA'!P76</f>
        <v>4</v>
      </c>
      <c r="C78" s="37">
        <f>'FULL SCADA'!R76</f>
        <v>4</v>
      </c>
      <c r="D78" s="37">
        <f>'FULL SCADA'!V76</f>
        <v>0.02</v>
      </c>
      <c r="E78" s="37">
        <f>'FULL SCADA'!X76</f>
        <v>2</v>
      </c>
      <c r="F78" s="9">
        <f t="shared" si="34"/>
        <v>3.5820000000000001E-3</v>
      </c>
      <c r="G78" s="18">
        <f>'FULL SCADA'!F76</f>
        <v>-1.7299999999999999E-2</v>
      </c>
      <c r="H78" s="19">
        <f t="shared" si="21"/>
        <v>-2.8046000000000001E-2</v>
      </c>
      <c r="I78" s="19">
        <f t="shared" si="29"/>
        <v>-2.4464E-2</v>
      </c>
      <c r="J78" s="19">
        <f t="shared" si="30"/>
        <v>-2.0881999999999998E-2</v>
      </c>
      <c r="K78" s="19">
        <f t="shared" si="31"/>
        <v>-1.3717999999999999E-2</v>
      </c>
      <c r="L78" s="19">
        <f t="shared" si="32"/>
        <v>-1.0135999999999999E-2</v>
      </c>
      <c r="M78" s="19">
        <f t="shared" si="33"/>
        <v>-6.5539999999999991E-3</v>
      </c>
      <c r="N78" s="20">
        <f t="shared" ca="1" si="22"/>
        <v>0.86083591233569789</v>
      </c>
      <c r="O78" s="19">
        <v>0.56000000000000005</v>
      </c>
      <c r="P78" s="50">
        <f t="shared" si="23"/>
        <v>-1.6006988869948863E-2</v>
      </c>
      <c r="Q78" s="19">
        <f t="shared" si="24"/>
        <v>1.2930111300511367E-3</v>
      </c>
      <c r="R78" s="22">
        <f t="shared" si="25"/>
        <v>1.2930111300511367E-3</v>
      </c>
      <c r="S78" s="32">
        <f t="shared" si="26"/>
        <v>7.4740527748620625E-2</v>
      </c>
      <c r="AA78" s="44">
        <v>-1.7299999999999999E-2</v>
      </c>
      <c r="AB78" s="44">
        <v>-1.7299999999999999E-2</v>
      </c>
      <c r="AC78" s="39">
        <f t="shared" si="27"/>
        <v>0</v>
      </c>
      <c r="AD78" s="2">
        <f t="shared" si="20"/>
        <v>0</v>
      </c>
      <c r="AE78" s="32">
        <f t="shared" si="28"/>
        <v>0</v>
      </c>
    </row>
    <row r="79" spans="1:31" x14ac:dyDescent="0.2">
      <c r="A79" s="17">
        <f>'FULL SCADA'!M77</f>
        <v>4</v>
      </c>
      <c r="B79" s="37">
        <f>'FULL SCADA'!P77</f>
        <v>2</v>
      </c>
      <c r="C79" s="37">
        <f>'FULL SCADA'!R77</f>
        <v>4</v>
      </c>
      <c r="D79" s="37">
        <f>'FULL SCADA'!V77</f>
        <v>0.02</v>
      </c>
      <c r="E79" s="37">
        <f>'FULL SCADA'!X77</f>
        <v>2</v>
      </c>
      <c r="F79" s="9">
        <f t="shared" si="34"/>
        <v>3.6793999999999998E-3</v>
      </c>
      <c r="G79" s="18">
        <f>'FULL SCADA'!F77</f>
        <v>3.1910000000000001E-2</v>
      </c>
      <c r="H79" s="19">
        <f t="shared" si="21"/>
        <v>2.0871800000000003E-2</v>
      </c>
      <c r="I79" s="19">
        <f t="shared" si="29"/>
        <v>2.4551200000000002E-2</v>
      </c>
      <c r="J79" s="19">
        <f t="shared" si="30"/>
        <v>2.8230600000000002E-2</v>
      </c>
      <c r="K79" s="19">
        <f t="shared" si="31"/>
        <v>3.55894E-2</v>
      </c>
      <c r="L79" s="19">
        <f t="shared" si="32"/>
        <v>3.92688E-2</v>
      </c>
      <c r="M79" s="19">
        <f t="shared" si="33"/>
        <v>4.2948199999999999E-2</v>
      </c>
      <c r="N79" s="20">
        <f t="shared" ca="1" si="22"/>
        <v>0.62026162235422933</v>
      </c>
      <c r="O79" s="19">
        <v>0.4</v>
      </c>
      <c r="P79" s="51">
        <f t="shared" si="23"/>
        <v>2.9696383234733784E-2</v>
      </c>
      <c r="Q79" s="19">
        <f t="shared" si="24"/>
        <v>-2.2136167652662166E-3</v>
      </c>
      <c r="R79" s="22">
        <f t="shared" si="25"/>
        <v>2.2136167652662166E-3</v>
      </c>
      <c r="S79" s="38">
        <f t="shared" si="26"/>
        <v>6.9370628808092027E-2</v>
      </c>
      <c r="AA79" s="44">
        <v>3.1910000000000001E-2</v>
      </c>
      <c r="AB79" s="44">
        <v>3.074E-2</v>
      </c>
      <c r="AC79" s="39">
        <f t="shared" si="27"/>
        <v>-1.1700000000000009E-3</v>
      </c>
      <c r="AD79" s="2">
        <f t="shared" si="20"/>
        <v>1.1700000000000009E-3</v>
      </c>
      <c r="AE79" s="32">
        <f t="shared" si="28"/>
        <v>3.6665622062049541E-2</v>
      </c>
    </row>
    <row r="80" spans="1:31" x14ac:dyDescent="0.2">
      <c r="A80" s="17">
        <f>'FULL SCADA'!M78</f>
        <v>2</v>
      </c>
      <c r="B80" s="37">
        <f>'FULL SCADA'!P78</f>
        <v>5</v>
      </c>
      <c r="C80" s="37">
        <f>'FULL SCADA'!R78</f>
        <v>4</v>
      </c>
      <c r="D80" s="37">
        <f>'FULL SCADA'!V78</f>
        <v>0.02</v>
      </c>
      <c r="E80" s="37">
        <f>'FULL SCADA'!X78</f>
        <v>2</v>
      </c>
      <c r="F80" s="9">
        <f>((D80*ABS(G80))+(0.0052*E80))/3</f>
        <v>3.5270000000000002E-3</v>
      </c>
      <c r="G80" s="18">
        <f>'FULL SCADA'!F78</f>
        <v>9.0500000000000008E-3</v>
      </c>
      <c r="H80" s="19">
        <f>$G80-3*F80</f>
        <v>-1.5309999999999994E-3</v>
      </c>
      <c r="I80" s="19">
        <f>$G80-2*F80</f>
        <v>1.9960000000000004E-3</v>
      </c>
      <c r="J80" s="19">
        <f t="shared" si="30"/>
        <v>5.5230000000000001E-3</v>
      </c>
      <c r="K80" s="19">
        <f t="shared" si="31"/>
        <v>1.2577000000000001E-2</v>
      </c>
      <c r="L80" s="19">
        <f t="shared" si="32"/>
        <v>1.6104E-2</v>
      </c>
      <c r="M80" s="19">
        <f t="shared" si="33"/>
        <v>1.9631000000000003E-2</v>
      </c>
      <c r="N80" s="20">
        <f t="shared" ca="1" si="22"/>
        <v>0.21862292996412125</v>
      </c>
      <c r="O80" s="19">
        <v>0.47</v>
      </c>
      <c r="P80" s="46">
        <f>((M80-H80)*(O80-$H$2)/($M$2-$H$2))+(H80)</f>
        <v>8.4134212373408214E-3</v>
      </c>
      <c r="Q80" s="19">
        <f t="shared" si="24"/>
        <v>-6.3657876265917936E-4</v>
      </c>
      <c r="R80" s="22">
        <f t="shared" si="25"/>
        <v>6.3657876265917936E-4</v>
      </c>
      <c r="S80" s="32">
        <f t="shared" si="26"/>
        <v>7.0340194768970091E-2</v>
      </c>
      <c r="AA80" s="44">
        <v>9.0500000000000008E-3</v>
      </c>
      <c r="AB80" s="44">
        <v>1.291E-2</v>
      </c>
      <c r="AC80" s="39">
        <f t="shared" si="27"/>
        <v>3.8599999999999988E-3</v>
      </c>
      <c r="AD80" s="2">
        <f t="shared" si="20"/>
        <v>3.8599999999999988E-3</v>
      </c>
      <c r="AE80" s="32">
        <f t="shared" si="28"/>
        <v>0.42651933701657441</v>
      </c>
    </row>
    <row r="81" spans="1:31" x14ac:dyDescent="0.2">
      <c r="A81" s="17">
        <f>'FULL SCADA'!M79</f>
        <v>5</v>
      </c>
      <c r="B81" s="37">
        <f>'FULL SCADA'!P79</f>
        <v>2</v>
      </c>
      <c r="C81" s="37">
        <f>'FULL SCADA'!R79</f>
        <v>4</v>
      </c>
      <c r="D81" s="37">
        <f>'FULL SCADA'!V79</f>
        <v>0.02</v>
      </c>
      <c r="E81" s="37">
        <f>'FULL SCADA'!X79</f>
        <v>1</v>
      </c>
      <c r="F81" s="9">
        <f t="shared" si="34"/>
        <v>1.8565333333333334E-3</v>
      </c>
      <c r="G81" s="18">
        <f>'FULL SCADA'!F79</f>
        <v>-1.848E-2</v>
      </c>
      <c r="H81" s="19">
        <f t="shared" si="21"/>
        <v>-2.4049600000000001E-2</v>
      </c>
      <c r="I81" s="19">
        <f t="shared" si="29"/>
        <v>-2.2193066666666667E-2</v>
      </c>
      <c r="J81" s="19">
        <f t="shared" si="30"/>
        <v>-2.0336533333333334E-2</v>
      </c>
      <c r="K81" s="19">
        <f t="shared" si="31"/>
        <v>-1.6623466666666666E-2</v>
      </c>
      <c r="L81" s="19">
        <f t="shared" si="32"/>
        <v>-1.4766933333333333E-2</v>
      </c>
      <c r="M81" s="19">
        <f t="shared" si="33"/>
        <v>-1.2910399999999999E-2</v>
      </c>
      <c r="N81" s="20">
        <f t="shared" ca="1" si="22"/>
        <v>0.21102849507153965</v>
      </c>
      <c r="O81" s="19">
        <v>0.35</v>
      </c>
      <c r="P81" s="51">
        <f t="shared" si="23"/>
        <v>-2.0155403589692169E-2</v>
      </c>
      <c r="Q81" s="19">
        <f t="shared" si="24"/>
        <v>-1.675403589692169E-3</v>
      </c>
      <c r="R81" s="22">
        <f t="shared" si="25"/>
        <v>1.675403589692169E-3</v>
      </c>
      <c r="S81" s="38">
        <f t="shared" si="26"/>
        <v>9.0660367407584902E-2</v>
      </c>
      <c r="AA81" s="44">
        <v>-1.848E-2</v>
      </c>
      <c r="AB81" s="44">
        <v>-1.6889999999999999E-2</v>
      </c>
      <c r="AC81" s="39">
        <f t="shared" si="27"/>
        <v>1.5900000000000011E-3</v>
      </c>
      <c r="AD81" s="2">
        <f t="shared" si="20"/>
        <v>1.5900000000000011E-3</v>
      </c>
      <c r="AE81" s="32">
        <f t="shared" si="28"/>
        <v>8.6038961038961095E-2</v>
      </c>
    </row>
    <row r="82" spans="1:31" x14ac:dyDescent="0.2">
      <c r="A82" s="17">
        <f>'FULL SCADA'!M80</f>
        <v>3</v>
      </c>
      <c r="B82" s="37">
        <f>'FULL SCADA'!P80</f>
        <v>4</v>
      </c>
      <c r="C82" s="37">
        <f>'FULL SCADA'!R80</f>
        <v>4</v>
      </c>
      <c r="D82" s="37">
        <f>'FULL SCADA'!V80</f>
        <v>0.02</v>
      </c>
      <c r="E82" s="37">
        <f>'FULL SCADA'!X80</f>
        <v>2</v>
      </c>
      <c r="F82" s="9">
        <f t="shared" si="34"/>
        <v>3.7558666666666664E-3</v>
      </c>
      <c r="G82" s="18">
        <f>'FULL SCADA'!F80</f>
        <v>4.3380000000000002E-2</v>
      </c>
      <c r="H82" s="19">
        <f t="shared" si="21"/>
        <v>3.2112399999999999E-2</v>
      </c>
      <c r="I82" s="19">
        <f t="shared" si="29"/>
        <v>3.5868266666666669E-2</v>
      </c>
      <c r="J82" s="19">
        <f t="shared" si="30"/>
        <v>3.9624133333333339E-2</v>
      </c>
      <c r="K82" s="19">
        <f t="shared" si="31"/>
        <v>4.7135866666666665E-2</v>
      </c>
      <c r="L82" s="19">
        <f t="shared" si="32"/>
        <v>5.0891733333333335E-2</v>
      </c>
      <c r="M82" s="19">
        <f t="shared" si="33"/>
        <v>5.4647600000000005E-2</v>
      </c>
      <c r="N82" s="20">
        <f t="shared" ca="1" si="22"/>
        <v>0.2193420988182434</v>
      </c>
      <c r="O82" s="19">
        <v>0.34</v>
      </c>
      <c r="P82" s="51">
        <f t="shared" si="23"/>
        <v>3.9764606437380931E-2</v>
      </c>
      <c r="Q82" s="19">
        <f t="shared" si="24"/>
        <v>-3.6153935626190709E-3</v>
      </c>
      <c r="R82" s="22">
        <f t="shared" si="25"/>
        <v>3.6153935626190709E-3</v>
      </c>
      <c r="S82" s="38">
        <f t="shared" si="26"/>
        <v>8.334240577729532E-2</v>
      </c>
      <c r="AA82" s="44">
        <v>4.3380000000000002E-2</v>
      </c>
      <c r="AB82" s="44">
        <v>4.4990000000000002E-2</v>
      </c>
      <c r="AC82" s="39">
        <f t="shared" si="27"/>
        <v>1.6100000000000003E-3</v>
      </c>
      <c r="AD82" s="2">
        <f t="shared" si="20"/>
        <v>1.6100000000000003E-3</v>
      </c>
      <c r="AE82" s="32">
        <f t="shared" si="28"/>
        <v>3.7113877362840025E-2</v>
      </c>
    </row>
    <row r="83" spans="1:31" x14ac:dyDescent="0.2">
      <c r="A83" s="17">
        <f>'FULL SCADA'!M81</f>
        <v>4</v>
      </c>
      <c r="B83" s="37">
        <f>'FULL SCADA'!P81</f>
        <v>3</v>
      </c>
      <c r="C83" s="37">
        <f>'FULL SCADA'!R81</f>
        <v>4</v>
      </c>
      <c r="D83" s="37">
        <f>'FULL SCADA'!V81</f>
        <v>0.02</v>
      </c>
      <c r="E83" s="37">
        <f>'FULL SCADA'!X81</f>
        <v>2</v>
      </c>
      <c r="F83" s="9">
        <f t="shared" si="34"/>
        <v>3.7794666666666667E-3</v>
      </c>
      <c r="G83" s="18">
        <f>'FULL SCADA'!F81</f>
        <v>-4.6920000000000003E-2</v>
      </c>
      <c r="H83" s="19">
        <f t="shared" si="21"/>
        <v>-5.8258400000000002E-2</v>
      </c>
      <c r="I83" s="19">
        <f t="shared" si="29"/>
        <v>-5.447893333333334E-2</v>
      </c>
      <c r="J83" s="19">
        <f t="shared" si="30"/>
        <v>-5.0699466666666672E-2</v>
      </c>
      <c r="K83" s="19">
        <f t="shared" si="31"/>
        <v>-4.3140533333333335E-2</v>
      </c>
      <c r="L83" s="19">
        <f t="shared" si="32"/>
        <v>-3.9361066666666666E-2</v>
      </c>
      <c r="M83" s="19">
        <f t="shared" si="33"/>
        <v>-3.5581600000000005E-2</v>
      </c>
      <c r="N83" s="20">
        <f t="shared" ca="1" si="22"/>
        <v>1.3745208265903641E-2</v>
      </c>
      <c r="O83" s="19">
        <v>0.69</v>
      </c>
      <c r="P83" s="51">
        <f t="shared" si="23"/>
        <v>-4.2599743306928714E-2</v>
      </c>
      <c r="Q83" s="19">
        <f t="shared" si="24"/>
        <v>4.3202566930712893E-3</v>
      </c>
      <c r="R83" s="19">
        <f t="shared" si="25"/>
        <v>4.3202566930712893E-3</v>
      </c>
      <c r="S83" s="38">
        <f t="shared" si="26"/>
        <v>9.2077082120018944E-2</v>
      </c>
      <c r="AA83" s="44">
        <v>-4.6920000000000003E-2</v>
      </c>
      <c r="AB83" s="44">
        <v>-4.3540000000000002E-2</v>
      </c>
      <c r="AC83" s="39">
        <f t="shared" si="27"/>
        <v>3.3800000000000011E-3</v>
      </c>
      <c r="AD83" s="2">
        <f t="shared" si="20"/>
        <v>3.3800000000000011E-3</v>
      </c>
      <c r="AE83" s="32">
        <f t="shared" si="28"/>
        <v>7.2037510656436501E-2</v>
      </c>
    </row>
    <row r="84" spans="1:31" x14ac:dyDescent="0.2">
      <c r="A84" s="17">
        <f>'FULL SCADA'!M82</f>
        <v>4</v>
      </c>
      <c r="B84" s="37">
        <f>'FULL SCADA'!P82</f>
        <v>5</v>
      </c>
      <c r="C84" s="37">
        <f>'FULL SCADA'!R82</f>
        <v>4</v>
      </c>
      <c r="D84" s="37">
        <f>'FULL SCADA'!V82</f>
        <v>0.02</v>
      </c>
      <c r="E84" s="37">
        <f>'FULL SCADA'!X82</f>
        <v>2</v>
      </c>
      <c r="F84" s="9">
        <f t="shared" si="34"/>
        <v>4.5003999999999999E-3</v>
      </c>
      <c r="G84" s="18">
        <f>'FULL SCADA'!F82</f>
        <v>0.15506</v>
      </c>
      <c r="H84" s="19">
        <f t="shared" si="21"/>
        <v>0.14155880000000001</v>
      </c>
      <c r="I84" s="19">
        <f t="shared" si="29"/>
        <v>0.1460592</v>
      </c>
      <c r="J84" s="19">
        <f t="shared" si="30"/>
        <v>0.15055960000000002</v>
      </c>
      <c r="K84" s="19">
        <f t="shared" si="31"/>
        <v>0.15956039999999999</v>
      </c>
      <c r="L84" s="19">
        <f t="shared" si="32"/>
        <v>0.16406080000000001</v>
      </c>
      <c r="M84" s="19">
        <f t="shared" si="33"/>
        <v>0.16856119999999999</v>
      </c>
      <c r="N84" s="20">
        <f t="shared" ca="1" si="22"/>
        <v>0.50764299610985575</v>
      </c>
      <c r="O84" s="19">
        <v>0.10719766382988816</v>
      </c>
      <c r="P84" s="46">
        <f t="shared" si="23"/>
        <v>0.14442467883064292</v>
      </c>
      <c r="Q84" s="19">
        <f t="shared" si="24"/>
        <v>-1.0635321169357087E-2</v>
      </c>
      <c r="R84" s="22">
        <f t="shared" si="25"/>
        <v>1.0635321169357087E-2</v>
      </c>
      <c r="S84" s="32">
        <f t="shared" si="26"/>
        <v>6.8588424928138061E-2</v>
      </c>
      <c r="AA84" s="44">
        <v>0.15506</v>
      </c>
      <c r="AB84" s="44">
        <v>0.15834999999999999</v>
      </c>
      <c r="AC84" s="39">
        <f t="shared" si="27"/>
        <v>3.2899999999999874E-3</v>
      </c>
      <c r="AD84" s="2">
        <f t="shared" si="20"/>
        <v>3.2899999999999874E-3</v>
      </c>
      <c r="AE84" s="32">
        <f t="shared" si="28"/>
        <v>2.1217593189732924E-2</v>
      </c>
    </row>
    <row r="85" spans="1:31" ht="13.5" thickBot="1" x14ac:dyDescent="0.25">
      <c r="A85" s="17">
        <f>'FULL SCADA'!M83</f>
        <v>5</v>
      </c>
      <c r="B85" s="37">
        <f>'FULL SCADA'!P83</f>
        <v>4</v>
      </c>
      <c r="C85" s="37">
        <f>'FULL SCADA'!R83</f>
        <v>4</v>
      </c>
      <c r="D85" s="37">
        <f>'FULL SCADA'!V83</f>
        <v>0.02</v>
      </c>
      <c r="E85" s="37">
        <f>'FULL SCADA'!X83</f>
        <v>2</v>
      </c>
      <c r="F85" s="131">
        <f t="shared" si="34"/>
        <v>4.3919333333333329E-3</v>
      </c>
      <c r="G85" s="18">
        <f>'FULL SCADA'!F83</f>
        <v>-0.13879</v>
      </c>
      <c r="H85" s="27">
        <f t="shared" si="21"/>
        <v>-0.15196579999999998</v>
      </c>
      <c r="I85" s="27">
        <f t="shared" si="29"/>
        <v>-0.14757386666666666</v>
      </c>
      <c r="J85" s="27">
        <f t="shared" si="30"/>
        <v>-0.14318193333333332</v>
      </c>
      <c r="K85" s="27">
        <f t="shared" si="31"/>
        <v>-0.13439806666666668</v>
      </c>
      <c r="L85" s="27">
        <f t="shared" si="32"/>
        <v>-0.13000613333333333</v>
      </c>
      <c r="M85" s="27">
        <f t="shared" si="33"/>
        <v>-0.12561420000000001</v>
      </c>
      <c r="N85" s="28">
        <f t="shared" ca="1" si="22"/>
        <v>0.69373964419892509</v>
      </c>
      <c r="O85" s="27">
        <v>0.2837085445920311</v>
      </c>
      <c r="P85" s="52">
        <f t="shared" si="23"/>
        <v>-0.14450505656906509</v>
      </c>
      <c r="Q85" s="27">
        <f t="shared" si="24"/>
        <v>-5.7150565690650967E-3</v>
      </c>
      <c r="R85" s="30">
        <f t="shared" si="25"/>
        <v>5.7150565690650967E-3</v>
      </c>
      <c r="S85" s="38">
        <f t="shared" si="26"/>
        <v>4.11777258380654E-2</v>
      </c>
      <c r="AA85" s="44">
        <v>-0.13879</v>
      </c>
      <c r="AB85" s="44">
        <v>-0.13625000000000001</v>
      </c>
      <c r="AC85" s="39">
        <f t="shared" si="27"/>
        <v>2.5399999999999867E-3</v>
      </c>
      <c r="AD85" s="2">
        <f t="shared" si="20"/>
        <v>2.5399999999999867E-3</v>
      </c>
      <c r="AE85" s="32">
        <f t="shared" si="28"/>
        <v>1.8301030333597427E-2</v>
      </c>
    </row>
    <row r="86" spans="1:31" x14ac:dyDescent="0.2">
      <c r="A86" s="17">
        <f>'FULL SCADA'!M84</f>
        <v>4</v>
      </c>
      <c r="B86" s="37">
        <f>'FULL SCADA'!P84</f>
        <v>7</v>
      </c>
      <c r="C86" s="37">
        <f>'FULL SCADA'!R84</f>
        <v>4</v>
      </c>
      <c r="D86" s="37">
        <f>'FULL SCADA'!V84</f>
        <v>0.02</v>
      </c>
      <c r="E86" s="37">
        <f>'FULL SCADA'!X84</f>
        <v>1</v>
      </c>
      <c r="F86" s="9">
        <f t="shared" si="34"/>
        <v>2.3836E-3</v>
      </c>
      <c r="G86" s="18">
        <f>'FULL SCADA'!F84</f>
        <v>-9.7540000000000002E-2</v>
      </c>
      <c r="H86" s="19">
        <f t="shared" si="21"/>
        <v>-0.1046908</v>
      </c>
      <c r="I86" s="19">
        <f t="shared" si="29"/>
        <v>-0.1023072</v>
      </c>
      <c r="J86" s="19">
        <f t="shared" si="30"/>
        <v>-9.9923600000000001E-2</v>
      </c>
      <c r="K86" s="19">
        <f t="shared" si="31"/>
        <v>-9.5156400000000002E-2</v>
      </c>
      <c r="L86" s="19">
        <f t="shared" si="32"/>
        <v>-9.2772800000000002E-2</v>
      </c>
      <c r="M86" s="19">
        <f t="shared" si="33"/>
        <v>-9.0389200000000003E-2</v>
      </c>
      <c r="N86" s="20">
        <f t="shared" ca="1" si="22"/>
        <v>0.74304721739279556</v>
      </c>
      <c r="O86" s="19">
        <v>0.19764445582852463</v>
      </c>
      <c r="P86" s="46">
        <f t="shared" si="23"/>
        <v>-0.1018758749127873</v>
      </c>
      <c r="Q86" s="19">
        <f t="shared" si="24"/>
        <v>-4.3358749127872936E-3</v>
      </c>
      <c r="R86" s="22">
        <f t="shared" si="25"/>
        <v>4.3358749127872936E-3</v>
      </c>
      <c r="S86" s="32">
        <f t="shared" si="26"/>
        <v>4.4452275095215231E-2</v>
      </c>
      <c r="AA86" s="44">
        <v>-9.7540000000000002E-2</v>
      </c>
      <c r="AB86" s="44">
        <v>-9.3670000000000003E-2</v>
      </c>
      <c r="AC86" s="39">
        <f t="shared" si="27"/>
        <v>3.8699999999999984E-3</v>
      </c>
      <c r="AD86" s="2">
        <f t="shared" si="20"/>
        <v>3.8699999999999984E-3</v>
      </c>
      <c r="AE86" s="32">
        <f t="shared" si="28"/>
        <v>3.9676030346524484E-2</v>
      </c>
    </row>
    <row r="87" spans="1:31" x14ac:dyDescent="0.2">
      <c r="A87" s="17">
        <f>'FULL SCADA'!M85</f>
        <v>7</v>
      </c>
      <c r="B87" s="37">
        <f>'FULL SCADA'!P85</f>
        <v>4</v>
      </c>
      <c r="C87" s="37">
        <f>'FULL SCADA'!R85</f>
        <v>4</v>
      </c>
      <c r="D87" s="37">
        <f>'FULL SCADA'!V85</f>
        <v>0.02</v>
      </c>
      <c r="E87" s="37">
        <f>'FULL SCADA'!X85</f>
        <v>2</v>
      </c>
      <c r="F87" s="9">
        <f t="shared" si="34"/>
        <v>4.2309333333333332E-3</v>
      </c>
      <c r="G87" s="18">
        <f>'FULL SCADA'!F85</f>
        <v>0.11464000000000001</v>
      </c>
      <c r="H87" s="19">
        <f t="shared" si="21"/>
        <v>0.1019472</v>
      </c>
      <c r="I87" s="19">
        <f t="shared" si="29"/>
        <v>0.10617813333333334</v>
      </c>
      <c r="J87" s="19">
        <f t="shared" si="30"/>
        <v>0.11040906666666667</v>
      </c>
      <c r="K87" s="19">
        <f t="shared" si="31"/>
        <v>0.11887093333333335</v>
      </c>
      <c r="L87" s="19">
        <f t="shared" si="32"/>
        <v>0.12310186666666667</v>
      </c>
      <c r="M87" s="19">
        <f t="shared" si="33"/>
        <v>0.1273328</v>
      </c>
      <c r="N87" s="20">
        <f t="shared" ca="1" si="22"/>
        <v>0.22331269049259628</v>
      </c>
      <c r="O87" s="19">
        <v>0.63195065302357101</v>
      </c>
      <c r="P87" s="46">
        <f t="shared" si="23"/>
        <v>0.11799871502797069</v>
      </c>
      <c r="Q87" s="19">
        <f t="shared" si="24"/>
        <v>3.3587150279706796E-3</v>
      </c>
      <c r="R87" s="22">
        <f t="shared" si="25"/>
        <v>3.3587150279706796E-3</v>
      </c>
      <c r="S87" s="32">
        <f t="shared" si="26"/>
        <v>2.9297932902744937E-2</v>
      </c>
      <c r="AA87" s="44">
        <v>0.11464000000000001</v>
      </c>
      <c r="AB87" s="44">
        <v>0.11751</v>
      </c>
      <c r="AC87" s="39">
        <f t="shared" si="27"/>
        <v>2.8699999999999976E-3</v>
      </c>
      <c r="AD87" s="2">
        <f t="shared" si="20"/>
        <v>2.8699999999999976E-3</v>
      </c>
      <c r="AE87" s="32">
        <f t="shared" si="28"/>
        <v>2.5034891835310515E-2</v>
      </c>
    </row>
    <row r="88" spans="1:31" x14ac:dyDescent="0.2">
      <c r="A88" s="17">
        <f>'FULL SCADA'!M86</f>
        <v>4</v>
      </c>
      <c r="B88" s="37">
        <f>'FULL SCADA'!P86</f>
        <v>9</v>
      </c>
      <c r="C88" s="37">
        <f>'FULL SCADA'!R86</f>
        <v>4</v>
      </c>
      <c r="D88" s="37">
        <f>'FULL SCADA'!V86</f>
        <v>0.02</v>
      </c>
      <c r="E88" s="37">
        <f>'FULL SCADA'!X86</f>
        <v>1</v>
      </c>
      <c r="F88" s="9">
        <f t="shared" si="34"/>
        <v>1.7583333333333333E-3</v>
      </c>
      <c r="G88" s="18">
        <f>'FULL SCADA'!F86</f>
        <v>-3.7499999999999999E-3</v>
      </c>
      <c r="H88" s="19">
        <f t="shared" si="21"/>
        <v>-9.025E-3</v>
      </c>
      <c r="I88" s="19">
        <f t="shared" si="29"/>
        <v>-7.2666666666666661E-3</v>
      </c>
      <c r="J88" s="19">
        <f t="shared" si="30"/>
        <v>-5.508333333333333E-3</v>
      </c>
      <c r="K88" s="19">
        <f t="shared" si="31"/>
        <v>-1.9916666666666668E-3</v>
      </c>
      <c r="L88" s="19">
        <f t="shared" si="32"/>
        <v>-2.3333333333333322E-4</v>
      </c>
      <c r="M88" s="19">
        <f t="shared" si="33"/>
        <v>1.5250000000000003E-3</v>
      </c>
      <c r="N88" s="20">
        <f t="shared" ca="1" si="22"/>
        <v>0.21644437779832493</v>
      </c>
      <c r="O88" s="19">
        <v>0.53</v>
      </c>
      <c r="P88" s="49">
        <f t="shared" si="23"/>
        <v>-3.432643136468465E-3</v>
      </c>
      <c r="Q88" s="19">
        <f t="shared" si="24"/>
        <v>3.1735686353153488E-4</v>
      </c>
      <c r="R88" s="22">
        <f t="shared" si="25"/>
        <v>3.1735686353153488E-4</v>
      </c>
      <c r="S88" s="38">
        <f t="shared" si="26"/>
        <v>8.462849694174264E-2</v>
      </c>
      <c r="AA88" s="44">
        <v>-3.7499999999999999E-3</v>
      </c>
      <c r="AB88" s="44">
        <v>-4.9699999999999996E-3</v>
      </c>
      <c r="AC88" s="39">
        <f t="shared" si="27"/>
        <v>-1.2199999999999997E-3</v>
      </c>
      <c r="AD88" s="2">
        <f t="shared" si="20"/>
        <v>1.2199999999999997E-3</v>
      </c>
      <c r="AE88" s="32">
        <f t="shared" si="28"/>
        <v>0.32533333333333325</v>
      </c>
    </row>
    <row r="89" spans="1:31" x14ac:dyDescent="0.2">
      <c r="A89" s="17">
        <f>'FULL SCADA'!M87</f>
        <v>9</v>
      </c>
      <c r="B89" s="37">
        <f>'FULL SCADA'!P87</f>
        <v>4</v>
      </c>
      <c r="C89" s="37">
        <f>'FULL SCADA'!R87</f>
        <v>4</v>
      </c>
      <c r="D89" s="37">
        <f>'FULL SCADA'!V87</f>
        <v>0.02</v>
      </c>
      <c r="E89" s="37">
        <f>'FULL SCADA'!X87</f>
        <v>2</v>
      </c>
      <c r="F89" s="9">
        <f t="shared" si="34"/>
        <v>3.5788E-3</v>
      </c>
      <c r="G89" s="18">
        <f>'FULL SCADA'!F87</f>
        <v>1.6820000000000002E-2</v>
      </c>
      <c r="H89" s="19">
        <f t="shared" si="21"/>
        <v>6.0836000000000015E-3</v>
      </c>
      <c r="I89" s="19">
        <f t="shared" si="29"/>
        <v>9.6624000000000015E-3</v>
      </c>
      <c r="J89" s="19">
        <f t="shared" si="30"/>
        <v>1.3241200000000002E-2</v>
      </c>
      <c r="K89" s="19">
        <f t="shared" si="31"/>
        <v>2.0398800000000002E-2</v>
      </c>
      <c r="L89" s="19">
        <f t="shared" si="32"/>
        <v>2.3977600000000002E-2</v>
      </c>
      <c r="M89" s="19">
        <f t="shared" si="33"/>
        <v>2.7556400000000002E-2</v>
      </c>
      <c r="N89" s="20">
        <f t="shared" ca="1" si="22"/>
        <v>0.82692153997175899</v>
      </c>
      <c r="O89" s="19">
        <v>0.56999999999999995</v>
      </c>
      <c r="P89" s="50">
        <f t="shared" si="23"/>
        <v>1.8327165346435373E-2</v>
      </c>
      <c r="Q89" s="19">
        <f t="shared" si="24"/>
        <v>1.5071653464353713E-3</v>
      </c>
      <c r="R89" s="22">
        <f t="shared" si="25"/>
        <v>1.5071653464353713E-3</v>
      </c>
      <c r="S89" s="32">
        <f t="shared" si="26"/>
        <v>8.9605549728618977E-2</v>
      </c>
      <c r="AA89" s="44">
        <v>1.6820000000000002E-2</v>
      </c>
      <c r="AB89" s="44">
        <v>1.5910000000000001E-2</v>
      </c>
      <c r="AC89" s="39">
        <f t="shared" si="27"/>
        <v>-9.1000000000000109E-4</v>
      </c>
      <c r="AD89" s="2">
        <f t="shared" si="20"/>
        <v>9.1000000000000109E-4</v>
      </c>
      <c r="AE89" s="32">
        <f t="shared" si="28"/>
        <v>5.4102259215220036E-2</v>
      </c>
    </row>
    <row r="90" spans="1:31" x14ac:dyDescent="0.2">
      <c r="A90" s="17">
        <f>'FULL SCADA'!M88</f>
        <v>5</v>
      </c>
      <c r="B90" s="37">
        <f>'FULL SCADA'!P88</f>
        <v>6</v>
      </c>
      <c r="C90" s="37">
        <f>'FULL SCADA'!R88</f>
        <v>4</v>
      </c>
      <c r="D90" s="37">
        <f>'FULL SCADA'!V88</f>
        <v>0.02</v>
      </c>
      <c r="E90" s="37">
        <f>'FULL SCADA'!X88</f>
        <v>2</v>
      </c>
      <c r="F90" s="9">
        <f t="shared" si="34"/>
        <v>4.3136666666666662E-3</v>
      </c>
      <c r="G90" s="18">
        <f>'FULL SCADA'!F88</f>
        <v>0.12705</v>
      </c>
      <c r="H90" s="19">
        <f t="shared" si="21"/>
        <v>0.114109</v>
      </c>
      <c r="I90" s="19">
        <f t="shared" si="29"/>
        <v>0.11842266666666666</v>
      </c>
      <c r="J90" s="19">
        <f t="shared" si="30"/>
        <v>0.12273633333333334</v>
      </c>
      <c r="K90" s="19">
        <f t="shared" si="31"/>
        <v>0.13136366666666666</v>
      </c>
      <c r="L90" s="19">
        <f t="shared" si="32"/>
        <v>0.13567733333333332</v>
      </c>
      <c r="M90" s="19">
        <f t="shared" si="33"/>
        <v>0.139991</v>
      </c>
      <c r="N90" s="20">
        <f t="shared" ca="1" si="22"/>
        <v>0.90198526656531786</v>
      </c>
      <c r="O90" s="19">
        <v>0.76676400231461805</v>
      </c>
      <c r="P90" s="51">
        <f t="shared" si="23"/>
        <v>0.13397307821909851</v>
      </c>
      <c r="Q90" s="19">
        <f t="shared" si="24"/>
        <v>6.9230782190985163E-3</v>
      </c>
      <c r="R90" s="22">
        <f t="shared" si="25"/>
        <v>6.9230782190985163E-3</v>
      </c>
      <c r="S90" s="38">
        <f t="shared" si="26"/>
        <v>5.4490973782751015E-2</v>
      </c>
      <c r="AA90" s="44">
        <v>0.12705</v>
      </c>
      <c r="AB90" s="44">
        <v>0.12543000000000001</v>
      </c>
      <c r="AC90" s="39">
        <f t="shared" si="27"/>
        <v>-1.6199999999999826E-3</v>
      </c>
      <c r="AD90" s="2">
        <f t="shared" si="20"/>
        <v>1.6199999999999826E-3</v>
      </c>
      <c r="AE90" s="32">
        <f t="shared" si="28"/>
        <v>1.2750885478158069E-2</v>
      </c>
    </row>
    <row r="91" spans="1:31" x14ac:dyDescent="0.2">
      <c r="A91" s="17">
        <f>'FULL SCADA'!M89</f>
        <v>6</v>
      </c>
      <c r="B91" s="37">
        <f>'FULL SCADA'!P89</f>
        <v>5</v>
      </c>
      <c r="C91" s="37">
        <f>'FULL SCADA'!R89</f>
        <v>4</v>
      </c>
      <c r="D91" s="37">
        <f>'FULL SCADA'!V89</f>
        <v>0.02</v>
      </c>
      <c r="E91" s="37">
        <f>'FULL SCADA'!X89</f>
        <v>2</v>
      </c>
      <c r="F91" s="9">
        <f t="shared" si="34"/>
        <v>4.0178666666666665E-3</v>
      </c>
      <c r="G91" s="18">
        <f>'FULL SCADA'!F89</f>
        <v>-8.2680000000000003E-2</v>
      </c>
      <c r="H91" s="19">
        <f t="shared" si="21"/>
        <v>-9.4733600000000001E-2</v>
      </c>
      <c r="I91" s="19">
        <f t="shared" si="29"/>
        <v>-9.071573333333334E-2</v>
      </c>
      <c r="J91" s="19">
        <f t="shared" si="30"/>
        <v>-8.6697866666666665E-2</v>
      </c>
      <c r="K91" s="19">
        <f t="shared" si="31"/>
        <v>-7.8662133333333342E-2</v>
      </c>
      <c r="L91" s="19">
        <f t="shared" si="32"/>
        <v>-7.4644266666666667E-2</v>
      </c>
      <c r="M91" s="19">
        <f t="shared" si="33"/>
        <v>-7.0626400000000006E-2</v>
      </c>
      <c r="N91" s="20">
        <f t="shared" ca="1" si="22"/>
        <v>6.9622895541330276E-2</v>
      </c>
      <c r="O91" s="19">
        <v>0.77988188981246531</v>
      </c>
      <c r="P91" s="49">
        <f t="shared" si="23"/>
        <v>-7.5914564630415071E-2</v>
      </c>
      <c r="Q91" s="19">
        <f t="shared" si="24"/>
        <v>6.7654353695849323E-3</v>
      </c>
      <c r="R91" s="22">
        <f t="shared" si="25"/>
        <v>6.7654353695849323E-3</v>
      </c>
      <c r="S91" s="32">
        <f t="shared" si="26"/>
        <v>8.1826746124636335E-2</v>
      </c>
      <c r="AA91" s="44">
        <v>-8.2680000000000003E-2</v>
      </c>
      <c r="AB91" s="44">
        <v>-8.387E-2</v>
      </c>
      <c r="AC91" s="39">
        <f t="shared" si="27"/>
        <v>-1.1899999999999966E-3</v>
      </c>
      <c r="AD91" s="2">
        <f t="shared" si="20"/>
        <v>1.1899999999999966E-3</v>
      </c>
      <c r="AE91" s="32">
        <f t="shared" si="28"/>
        <v>1.4392839864537937E-2</v>
      </c>
    </row>
    <row r="92" spans="1:31" x14ac:dyDescent="0.2">
      <c r="A92" s="17">
        <f>'FULL SCADA'!M90</f>
        <v>6</v>
      </c>
      <c r="B92" s="37">
        <f>'FULL SCADA'!P90</f>
        <v>11</v>
      </c>
      <c r="C92" s="37">
        <f>'FULL SCADA'!R90</f>
        <v>4</v>
      </c>
      <c r="D92" s="37">
        <f>'FULL SCADA'!V90</f>
        <v>0.02</v>
      </c>
      <c r="E92" s="37">
        <f>'FULL SCADA'!X90</f>
        <v>1</v>
      </c>
      <c r="F92" s="9">
        <f t="shared" si="34"/>
        <v>1.9678666666666667E-3</v>
      </c>
      <c r="G92" s="18">
        <f>'FULL SCADA'!F90</f>
        <v>3.5180000000000003E-2</v>
      </c>
      <c r="H92" s="19">
        <f t="shared" si="21"/>
        <v>2.9276400000000001E-2</v>
      </c>
      <c r="I92" s="19">
        <f t="shared" si="29"/>
        <v>3.1244266666666669E-2</v>
      </c>
      <c r="J92" s="19">
        <f t="shared" si="30"/>
        <v>3.3212133333333338E-2</v>
      </c>
      <c r="K92" s="19">
        <f t="shared" si="31"/>
        <v>3.7147866666666668E-2</v>
      </c>
      <c r="L92" s="19">
        <f t="shared" si="32"/>
        <v>3.9115733333333333E-2</v>
      </c>
      <c r="M92" s="19">
        <f t="shared" si="33"/>
        <v>4.1083600000000005E-2</v>
      </c>
      <c r="N92" s="20">
        <f t="shared" ca="1" si="22"/>
        <v>0.74837625833000587</v>
      </c>
      <c r="O92" s="19">
        <v>0.77</v>
      </c>
      <c r="P92" s="51">
        <f t="shared" si="23"/>
        <v>3.8376574751829942E-2</v>
      </c>
      <c r="Q92" s="19">
        <f t="shared" si="24"/>
        <v>3.1965747518299392E-3</v>
      </c>
      <c r="R92" s="22">
        <f t="shared" si="25"/>
        <v>3.1965747518299392E-3</v>
      </c>
      <c r="S92" s="32">
        <f t="shared" si="26"/>
        <v>9.0863409659748123E-2</v>
      </c>
      <c r="AA92" s="44">
        <v>3.5180000000000003E-2</v>
      </c>
      <c r="AB92" s="44">
        <v>3.7650000000000003E-2</v>
      </c>
      <c r="AC92" s="39">
        <f t="shared" si="27"/>
        <v>2.47E-3</v>
      </c>
      <c r="AD92" s="2">
        <f t="shared" si="20"/>
        <v>2.47E-3</v>
      </c>
      <c r="AE92" s="32">
        <f t="shared" si="28"/>
        <v>7.0210346787947686E-2</v>
      </c>
    </row>
    <row r="93" spans="1:31" x14ac:dyDescent="0.2">
      <c r="A93" s="17">
        <f>'FULL SCADA'!M91</f>
        <v>11</v>
      </c>
      <c r="B93" s="37">
        <f>'FULL SCADA'!P91</f>
        <v>6</v>
      </c>
      <c r="C93" s="37">
        <f>'FULL SCADA'!R91</f>
        <v>4</v>
      </c>
      <c r="D93" s="37">
        <f>'FULL SCADA'!V91</f>
        <v>0.02</v>
      </c>
      <c r="E93" s="37">
        <f>'FULL SCADA'!X91</f>
        <v>2</v>
      </c>
      <c r="F93" s="9">
        <f t="shared" si="34"/>
        <v>3.6935333333333333E-3</v>
      </c>
      <c r="G93" s="18">
        <f>'FULL SCADA'!F91</f>
        <v>-3.4029999999999998E-2</v>
      </c>
      <c r="H93" s="19">
        <f t="shared" si="21"/>
        <v>-4.5110600000000001E-2</v>
      </c>
      <c r="I93" s="19">
        <f t="shared" si="29"/>
        <v>-4.1417066666666662E-2</v>
      </c>
      <c r="J93" s="19">
        <f t="shared" si="30"/>
        <v>-3.772353333333333E-2</v>
      </c>
      <c r="K93" s="19">
        <f t="shared" si="31"/>
        <v>-3.0336466666666666E-2</v>
      </c>
      <c r="L93" s="19">
        <f t="shared" si="32"/>
        <v>-2.664293333333333E-2</v>
      </c>
      <c r="M93" s="19">
        <f t="shared" si="33"/>
        <v>-2.2949399999999998E-2</v>
      </c>
      <c r="N93" s="20">
        <f t="shared" ca="1" si="22"/>
        <v>0.15625523081336146</v>
      </c>
      <c r="O93" s="19">
        <v>0.39</v>
      </c>
      <c r="P93" s="49">
        <f t="shared" si="23"/>
        <v>-3.6474331695578059E-2</v>
      </c>
      <c r="Q93" s="19">
        <f t="shared" si="24"/>
        <v>-2.4443316955780614E-3</v>
      </c>
      <c r="R93" s="22">
        <f t="shared" si="25"/>
        <v>2.4443316955780614E-3</v>
      </c>
      <c r="S93" s="32">
        <f t="shared" si="26"/>
        <v>7.1828730401941279E-2</v>
      </c>
      <c r="AA93" s="44">
        <v>-3.4029999999999998E-2</v>
      </c>
      <c r="AB93" s="44">
        <v>-3.49E-2</v>
      </c>
      <c r="AC93" s="39">
        <f t="shared" si="27"/>
        <v>-8.7000000000000272E-4</v>
      </c>
      <c r="AD93" s="2">
        <f t="shared" si="20"/>
        <v>8.7000000000000272E-4</v>
      </c>
      <c r="AE93" s="32">
        <f t="shared" si="28"/>
        <v>2.5565677343520506E-2</v>
      </c>
    </row>
    <row r="94" spans="1:31" x14ac:dyDescent="0.2">
      <c r="A94" s="17">
        <f>'FULL SCADA'!M92</f>
        <v>6</v>
      </c>
      <c r="B94" s="37">
        <f>'FULL SCADA'!P92</f>
        <v>12</v>
      </c>
      <c r="C94" s="37">
        <f>'FULL SCADA'!R92</f>
        <v>4</v>
      </c>
      <c r="D94" s="37">
        <f>'FULL SCADA'!V92</f>
        <v>0.02</v>
      </c>
      <c r="E94" s="37">
        <f>'FULL SCADA'!X92</f>
        <v>1</v>
      </c>
      <c r="F94" s="9">
        <f t="shared" si="34"/>
        <v>1.9034666666666667E-3</v>
      </c>
      <c r="G94" s="18">
        <f>'FULL SCADA'!F92</f>
        <v>2.5520000000000001E-2</v>
      </c>
      <c r="H94" s="19">
        <f t="shared" si="21"/>
        <v>1.98096E-2</v>
      </c>
      <c r="I94" s="19">
        <f t="shared" si="29"/>
        <v>2.1713066666666669E-2</v>
      </c>
      <c r="J94" s="19">
        <f t="shared" si="30"/>
        <v>2.3616533333333335E-2</v>
      </c>
      <c r="K94" s="19">
        <f t="shared" si="31"/>
        <v>2.7423466666666667E-2</v>
      </c>
      <c r="L94" s="19">
        <f t="shared" si="32"/>
        <v>2.9326933333333333E-2</v>
      </c>
      <c r="M94" s="19">
        <f t="shared" si="33"/>
        <v>3.1230400000000002E-2</v>
      </c>
      <c r="N94" s="20">
        <f t="shared" ca="1" si="22"/>
        <v>0.92716957886050577</v>
      </c>
      <c r="O94" s="19">
        <v>0.48595699974939688</v>
      </c>
      <c r="P94" s="51">
        <f t="shared" si="23"/>
        <v>2.5359183498183006E-2</v>
      </c>
      <c r="Q94" s="19">
        <f t="shared" si="24"/>
        <v>-1.6081650181699533E-4</v>
      </c>
      <c r="R94" s="22">
        <f t="shared" si="25"/>
        <v>1.6081650181699533E-4</v>
      </c>
      <c r="S94" s="38">
        <f t="shared" si="26"/>
        <v>6.3015870617944879E-3</v>
      </c>
      <c r="AA94" s="44">
        <v>2.5520000000000001E-2</v>
      </c>
      <c r="AB94" s="44">
        <v>2.249E-2</v>
      </c>
      <c r="AC94" s="39">
        <f t="shared" si="27"/>
        <v>-3.0300000000000014E-3</v>
      </c>
      <c r="AD94" s="2">
        <f t="shared" si="20"/>
        <v>3.0300000000000014E-3</v>
      </c>
      <c r="AE94" s="32">
        <f t="shared" si="28"/>
        <v>0.11873040752351102</v>
      </c>
    </row>
    <row r="95" spans="1:31" x14ac:dyDescent="0.2">
      <c r="A95" s="17">
        <f>'FULL SCADA'!M93</f>
        <v>12</v>
      </c>
      <c r="B95" s="37">
        <f>'FULL SCADA'!P93</f>
        <v>6</v>
      </c>
      <c r="C95" s="37">
        <f>'FULL SCADA'!R93</f>
        <v>4</v>
      </c>
      <c r="D95" s="37">
        <f>'FULL SCADA'!V93</f>
        <v>0.02</v>
      </c>
      <c r="E95" s="37">
        <f>'FULL SCADA'!X93</f>
        <v>2</v>
      </c>
      <c r="F95" s="9">
        <f t="shared" si="34"/>
        <v>3.6266666666666665E-3</v>
      </c>
      <c r="G95" s="18">
        <f>'FULL SCADA'!F93</f>
        <v>-2.4E-2</v>
      </c>
      <c r="H95" s="19">
        <f t="shared" si="21"/>
        <v>-3.4880000000000001E-2</v>
      </c>
      <c r="I95" s="19">
        <f t="shared" si="29"/>
        <v>-3.1253333333333334E-2</v>
      </c>
      <c r="J95" s="19">
        <f t="shared" si="30"/>
        <v>-2.7626666666666667E-2</v>
      </c>
      <c r="K95" s="19">
        <f t="shared" si="31"/>
        <v>-2.0373333333333334E-2</v>
      </c>
      <c r="L95" s="19">
        <f t="shared" si="32"/>
        <v>-1.6746666666666667E-2</v>
      </c>
      <c r="M95" s="19">
        <f t="shared" si="33"/>
        <v>-1.3120000000000001E-2</v>
      </c>
      <c r="N95" s="20">
        <f t="shared" ca="1" si="22"/>
        <v>0.92443129811446034</v>
      </c>
      <c r="O95" s="19">
        <v>0.59</v>
      </c>
      <c r="P95" s="49">
        <f t="shared" si="23"/>
        <v>-2.2036298004612459E-2</v>
      </c>
      <c r="Q95" s="19">
        <f t="shared" si="24"/>
        <v>1.9637019953875415E-3</v>
      </c>
      <c r="R95" s="22">
        <f t="shared" si="25"/>
        <v>1.9637019953875415E-3</v>
      </c>
      <c r="S95" s="38">
        <f t="shared" si="26"/>
        <v>8.1820916474480893E-2</v>
      </c>
      <c r="AA95" s="44">
        <v>-2.4E-2</v>
      </c>
      <c r="AB95" s="44">
        <v>-2.2859999999999998E-2</v>
      </c>
      <c r="AC95" s="39">
        <f t="shared" si="27"/>
        <v>1.1400000000000021E-3</v>
      </c>
      <c r="AD95" s="2">
        <f t="shared" si="20"/>
        <v>1.1400000000000021E-3</v>
      </c>
      <c r="AE95" s="32">
        <f t="shared" si="28"/>
        <v>4.7500000000000091E-2</v>
      </c>
    </row>
    <row r="96" spans="1:31" x14ac:dyDescent="0.2">
      <c r="A96" s="17">
        <f>'FULL SCADA'!M94</f>
        <v>6</v>
      </c>
      <c r="B96" s="37">
        <f>'FULL SCADA'!P94</f>
        <v>13</v>
      </c>
      <c r="C96" s="37">
        <f>'FULL SCADA'!R94</f>
        <v>4</v>
      </c>
      <c r="D96" s="37">
        <f>'FULL SCADA'!V94</f>
        <v>0.02</v>
      </c>
      <c r="E96" s="37">
        <f>'FULL SCADA'!X94</f>
        <v>1</v>
      </c>
      <c r="F96" s="9">
        <f t="shared" si="34"/>
        <v>2.2293333333333332E-3</v>
      </c>
      <c r="G96" s="18">
        <f>'FULL SCADA'!F94</f>
        <v>7.4399999999999994E-2</v>
      </c>
      <c r="H96" s="19">
        <f t="shared" si="21"/>
        <v>6.7711999999999994E-2</v>
      </c>
      <c r="I96" s="19">
        <f t="shared" si="29"/>
        <v>6.9941333333333328E-2</v>
      </c>
      <c r="J96" s="19">
        <f t="shared" si="30"/>
        <v>7.2170666666666661E-2</v>
      </c>
      <c r="K96" s="19">
        <f t="shared" si="31"/>
        <v>7.6629333333333327E-2</v>
      </c>
      <c r="L96" s="19">
        <f t="shared" si="32"/>
        <v>7.885866666666666E-2</v>
      </c>
      <c r="M96" s="19">
        <f t="shared" si="33"/>
        <v>8.1087999999999993E-2</v>
      </c>
      <c r="N96" s="20">
        <f t="shared" ca="1" si="22"/>
        <v>0.86714005240259562</v>
      </c>
      <c r="O96" s="19">
        <v>0.46023215673816331</v>
      </c>
      <c r="P96" s="49">
        <f t="shared" si="23"/>
        <v>7.3866625216614523E-2</v>
      </c>
      <c r="Q96" s="19">
        <f t="shared" si="24"/>
        <v>-5.3337478338547073E-4</v>
      </c>
      <c r="R96" s="22">
        <f t="shared" si="25"/>
        <v>5.3337478338547073E-4</v>
      </c>
      <c r="S96" s="32">
        <f t="shared" si="26"/>
        <v>7.1690159057186936E-3</v>
      </c>
      <c r="AA96" s="44">
        <v>7.4399999999999994E-2</v>
      </c>
      <c r="AB96" s="44">
        <v>7.1190000000000003E-2</v>
      </c>
      <c r="AC96" s="39">
        <f t="shared" si="27"/>
        <v>-3.2099999999999906E-3</v>
      </c>
      <c r="AD96" s="2">
        <f t="shared" si="20"/>
        <v>3.2099999999999906E-3</v>
      </c>
      <c r="AE96" s="32">
        <f t="shared" si="28"/>
        <v>4.3145161290322455E-2</v>
      </c>
    </row>
    <row r="97" spans="1:31" x14ac:dyDescent="0.2">
      <c r="A97" s="17">
        <f>'FULL SCADA'!M95</f>
        <v>13</v>
      </c>
      <c r="B97" s="37">
        <f>'FULL SCADA'!P95</f>
        <v>6</v>
      </c>
      <c r="C97" s="37">
        <f>'FULL SCADA'!R95</f>
        <v>4</v>
      </c>
      <c r="D97" s="37">
        <f>'FULL SCADA'!V95</f>
        <v>0.02</v>
      </c>
      <c r="E97" s="37">
        <f>'FULL SCADA'!X95</f>
        <v>2</v>
      </c>
      <c r="F97" s="9">
        <f t="shared" si="34"/>
        <v>3.9341333333333334E-3</v>
      </c>
      <c r="G97" s="18">
        <f>'FULL SCADA'!F95</f>
        <v>-7.0120000000000002E-2</v>
      </c>
      <c r="H97" s="19">
        <f t="shared" si="21"/>
        <v>-8.1922400000000006E-2</v>
      </c>
      <c r="I97" s="19">
        <f t="shared" si="29"/>
        <v>-7.7988266666666667E-2</v>
      </c>
      <c r="J97" s="19">
        <f t="shared" si="30"/>
        <v>-7.4054133333333341E-2</v>
      </c>
      <c r="K97" s="19">
        <f t="shared" si="31"/>
        <v>-6.6185866666666662E-2</v>
      </c>
      <c r="L97" s="19">
        <f t="shared" si="32"/>
        <v>-6.2251733333333337E-2</v>
      </c>
      <c r="M97" s="19">
        <f t="shared" si="33"/>
        <v>-5.8317599999999997E-2</v>
      </c>
      <c r="N97" s="20">
        <f t="shared" ca="1" si="22"/>
        <v>0.47453043143344265</v>
      </c>
      <c r="O97" s="19">
        <v>0.59468275096996503</v>
      </c>
      <c r="P97" s="49">
        <f t="shared" si="23"/>
        <v>-6.7878981850901604E-2</v>
      </c>
      <c r="Q97" s="19">
        <f t="shared" si="24"/>
        <v>2.2410181490983977E-3</v>
      </c>
      <c r="R97" s="22">
        <f t="shared" si="25"/>
        <v>2.2410181490983977E-3</v>
      </c>
      <c r="S97" s="32">
        <f t="shared" si="26"/>
        <v>3.1959756832549882E-2</v>
      </c>
      <c r="AA97" s="44">
        <v>-7.0120000000000002E-2</v>
      </c>
      <c r="AB97" s="44">
        <v>-7.1499999999999994E-2</v>
      </c>
      <c r="AC97" s="39">
        <f t="shared" si="27"/>
        <v>-1.3799999999999923E-3</v>
      </c>
      <c r="AD97" s="2">
        <f t="shared" si="20"/>
        <v>1.3799999999999923E-3</v>
      </c>
      <c r="AE97" s="32">
        <f t="shared" si="28"/>
        <v>1.9680547632629667E-2</v>
      </c>
    </row>
    <row r="98" spans="1:31" x14ac:dyDescent="0.2">
      <c r="A98" s="17">
        <f>'FULL SCADA'!M96</f>
        <v>7</v>
      </c>
      <c r="B98" s="37">
        <f>'FULL SCADA'!P96</f>
        <v>8</v>
      </c>
      <c r="C98" s="37">
        <f>'FULL SCADA'!R96</f>
        <v>4</v>
      </c>
      <c r="D98" s="37">
        <f>'FULL SCADA'!V96</f>
        <v>0.02</v>
      </c>
      <c r="E98" s="37">
        <f>'FULL SCADA'!X96</f>
        <v>1</v>
      </c>
      <c r="F98" s="9">
        <f t="shared" si="34"/>
        <v>2.8587333333333332E-3</v>
      </c>
      <c r="G98" s="18">
        <f>'FULL SCADA'!F96</f>
        <v>-0.16880999999999999</v>
      </c>
      <c r="H98" s="19">
        <f t="shared" si="21"/>
        <v>-0.17738619999999999</v>
      </c>
      <c r="I98" s="19">
        <f t="shared" si="29"/>
        <v>-0.17452746666666666</v>
      </c>
      <c r="J98" s="19">
        <f t="shared" si="30"/>
        <v>-0.17166873333333332</v>
      </c>
      <c r="K98" s="19">
        <f t="shared" si="31"/>
        <v>-0.16595126666666665</v>
      </c>
      <c r="L98" s="19">
        <f t="shared" si="32"/>
        <v>-0.16309253333333332</v>
      </c>
      <c r="M98" s="19">
        <f t="shared" si="33"/>
        <v>-0.16023379999999998</v>
      </c>
      <c r="N98" s="20">
        <f t="shared" ca="1" si="22"/>
        <v>0.29926350473952679</v>
      </c>
      <c r="O98" s="19">
        <v>0.96441924340144536</v>
      </c>
      <c r="P98" s="46">
        <f t="shared" si="23"/>
        <v>-0.16082252919831649</v>
      </c>
      <c r="Q98" s="19">
        <f t="shared" si="24"/>
        <v>7.9874708016834939E-3</v>
      </c>
      <c r="R98" s="22">
        <f t="shared" si="25"/>
        <v>7.9874708016834939E-3</v>
      </c>
      <c r="S98" s="32">
        <f t="shared" si="26"/>
        <v>4.7316336719883265E-2</v>
      </c>
      <c r="AA98" s="44">
        <v>-0.16880999999999999</v>
      </c>
      <c r="AB98" s="44">
        <v>-0.16718</v>
      </c>
      <c r="AC98" s="39">
        <f t="shared" si="27"/>
        <v>1.6299999999999926E-3</v>
      </c>
      <c r="AD98" s="2">
        <f t="shared" si="20"/>
        <v>1.6299999999999926E-3</v>
      </c>
      <c r="AE98" s="32">
        <f t="shared" si="28"/>
        <v>9.655826076654184E-3</v>
      </c>
    </row>
    <row r="99" spans="1:31" x14ac:dyDescent="0.2">
      <c r="A99" s="17">
        <f>'FULL SCADA'!M97</f>
        <v>8</v>
      </c>
      <c r="B99" s="37">
        <f>'FULL SCADA'!P97</f>
        <v>7</v>
      </c>
      <c r="C99" s="37">
        <f>'FULL SCADA'!R97</f>
        <v>4</v>
      </c>
      <c r="D99" s="37">
        <f>'FULL SCADA'!V97</f>
        <v>0.02</v>
      </c>
      <c r="E99" s="37">
        <f>'FULL SCADA'!X97</f>
        <v>1</v>
      </c>
      <c r="F99" s="9">
        <f t="shared" si="34"/>
        <v>2.8883999999999997E-3</v>
      </c>
      <c r="G99" s="18">
        <f>'FULL SCADA'!F97</f>
        <v>0.17326</v>
      </c>
      <c r="H99" s="19">
        <f t="shared" si="21"/>
        <v>0.16459479999999999</v>
      </c>
      <c r="I99" s="19">
        <f t="shared" si="29"/>
        <v>0.1674832</v>
      </c>
      <c r="J99" s="19">
        <f t="shared" si="30"/>
        <v>0.17037159999999998</v>
      </c>
      <c r="K99" s="19">
        <f t="shared" si="31"/>
        <v>0.17614840000000001</v>
      </c>
      <c r="L99" s="19">
        <f t="shared" si="32"/>
        <v>0.1790368</v>
      </c>
      <c r="M99" s="19">
        <f t="shared" si="33"/>
        <v>0.18192520000000001</v>
      </c>
      <c r="N99" s="20">
        <f t="shared" ca="1" si="22"/>
        <v>0.30069717252750849</v>
      </c>
      <c r="O99" s="19">
        <v>0.91730550178833248</v>
      </c>
      <c r="P99" s="46">
        <f t="shared" si="23"/>
        <v>0.18051165072515044</v>
      </c>
      <c r="Q99" s="19">
        <f t="shared" si="24"/>
        <v>7.2516507251504381E-3</v>
      </c>
      <c r="R99" s="22">
        <f t="shared" si="25"/>
        <v>7.2516507251504381E-3</v>
      </c>
      <c r="S99" s="32">
        <f t="shared" si="26"/>
        <v>4.1854154017952429E-2</v>
      </c>
      <c r="AA99" s="44">
        <v>0.17326</v>
      </c>
      <c r="AB99" s="44">
        <v>0.17211000000000001</v>
      </c>
      <c r="AC99" s="39">
        <f t="shared" si="27"/>
        <v>-1.1499999999999844E-3</v>
      </c>
      <c r="AD99" s="2">
        <f t="shared" si="20"/>
        <v>1.1499999999999844E-3</v>
      </c>
      <c r="AE99" s="32">
        <f t="shared" si="28"/>
        <v>6.6374235253375529E-3</v>
      </c>
    </row>
    <row r="100" spans="1:31" x14ac:dyDescent="0.2">
      <c r="A100" s="17">
        <f>'FULL SCADA'!M98</f>
        <v>7</v>
      </c>
      <c r="B100" s="37">
        <f>'FULL SCADA'!P98</f>
        <v>9</v>
      </c>
      <c r="C100" s="37">
        <f>'FULL SCADA'!R98</f>
        <v>4</v>
      </c>
      <c r="D100" s="37">
        <f>'FULL SCADA'!V98</f>
        <v>0.02</v>
      </c>
      <c r="E100" s="37">
        <f>'FULL SCADA'!X98</f>
        <v>2</v>
      </c>
      <c r="F100" s="9">
        <f t="shared" si="34"/>
        <v>3.878666666666667E-3</v>
      </c>
      <c r="G100" s="18">
        <f>'FULL SCADA'!F98</f>
        <v>6.1800000000000001E-2</v>
      </c>
      <c r="H100" s="19">
        <f t="shared" si="21"/>
        <v>5.0164E-2</v>
      </c>
      <c r="I100" s="19">
        <f t="shared" si="29"/>
        <v>5.4042666666666669E-2</v>
      </c>
      <c r="J100" s="19">
        <f t="shared" si="30"/>
        <v>5.7921333333333332E-2</v>
      </c>
      <c r="K100" s="19">
        <f t="shared" si="31"/>
        <v>6.5678666666666663E-2</v>
      </c>
      <c r="L100" s="19">
        <f t="shared" si="32"/>
        <v>6.9557333333333332E-2</v>
      </c>
      <c r="M100" s="19">
        <f t="shared" si="33"/>
        <v>7.3436000000000001E-2</v>
      </c>
      <c r="N100" s="20">
        <f t="shared" ca="1" si="22"/>
        <v>0.16052193712907059</v>
      </c>
      <c r="O100" s="19">
        <v>0.49466457445574874</v>
      </c>
      <c r="P100" s="49">
        <f t="shared" si="23"/>
        <v>6.1675497820850481E-2</v>
      </c>
      <c r="Q100" s="19">
        <f t="shared" si="24"/>
        <v>-1.2450217914952016E-4</v>
      </c>
      <c r="R100" s="22">
        <f t="shared" si="25"/>
        <v>1.2450217914952016E-4</v>
      </c>
      <c r="S100" s="38">
        <f t="shared" si="26"/>
        <v>2.014598368115213E-3</v>
      </c>
      <c r="AA100" s="44">
        <v>6.1800000000000001E-2</v>
      </c>
      <c r="AB100" s="44">
        <v>6.5449999999999994E-2</v>
      </c>
      <c r="AC100" s="39">
        <f t="shared" si="27"/>
        <v>3.6499999999999935E-3</v>
      </c>
      <c r="AD100" s="2">
        <f t="shared" si="20"/>
        <v>3.6499999999999935E-3</v>
      </c>
      <c r="AE100" s="32">
        <f t="shared" si="28"/>
        <v>5.9061488673139054E-2</v>
      </c>
    </row>
    <row r="101" spans="1:31" x14ac:dyDescent="0.2">
      <c r="A101" s="17">
        <f>'FULL SCADA'!M99</f>
        <v>9</v>
      </c>
      <c r="B101" s="37">
        <f>'FULL SCADA'!P99</f>
        <v>7</v>
      </c>
      <c r="C101" s="37">
        <f>'FULL SCADA'!R99</f>
        <v>4</v>
      </c>
      <c r="D101" s="37">
        <f>'FULL SCADA'!V99</f>
        <v>0.02</v>
      </c>
      <c r="E101" s="37">
        <f>'FULL SCADA'!X99</f>
        <v>2</v>
      </c>
      <c r="F101" s="9">
        <f t="shared" si="34"/>
        <v>3.8247999999999997E-3</v>
      </c>
      <c r="G101" s="18">
        <f>'FULL SCADA'!F99</f>
        <v>-5.3719999999999997E-2</v>
      </c>
      <c r="H101" s="19">
        <f t="shared" si="21"/>
        <v>-6.51944E-2</v>
      </c>
      <c r="I101" s="19">
        <f t="shared" si="29"/>
        <v>-6.1369599999999996E-2</v>
      </c>
      <c r="J101" s="19">
        <f t="shared" si="30"/>
        <v>-5.7544799999999993E-2</v>
      </c>
      <c r="K101" s="19">
        <f t="shared" si="31"/>
        <v>-4.9895200000000001E-2</v>
      </c>
      <c r="L101" s="19">
        <f t="shared" si="32"/>
        <v>-4.6070399999999997E-2</v>
      </c>
      <c r="M101" s="19">
        <f t="shared" si="33"/>
        <v>-4.2245599999999994E-2</v>
      </c>
      <c r="N101" s="20">
        <f t="shared" ca="1" si="22"/>
        <v>0.83267579719681206</v>
      </c>
      <c r="O101" s="19">
        <v>0.73</v>
      </c>
      <c r="P101" s="51">
        <f t="shared" si="23"/>
        <v>-4.8427486212774491E-2</v>
      </c>
      <c r="Q101" s="19">
        <f t="shared" si="24"/>
        <v>5.2925137872255057E-3</v>
      </c>
      <c r="R101" s="22">
        <f t="shared" si="25"/>
        <v>5.2925137872255057E-3</v>
      </c>
      <c r="S101" s="38">
        <f t="shared" si="26"/>
        <v>9.8520360893996767E-2</v>
      </c>
      <c r="AA101" s="44">
        <v>-5.3719999999999997E-2</v>
      </c>
      <c r="AB101" s="44">
        <v>-5.7509999999999999E-2</v>
      </c>
      <c r="AC101" s="39">
        <f t="shared" si="27"/>
        <v>-3.7900000000000017E-3</v>
      </c>
      <c r="AD101" s="2">
        <f t="shared" si="20"/>
        <v>3.7900000000000017E-3</v>
      </c>
      <c r="AE101" s="32">
        <f t="shared" si="28"/>
        <v>7.0551005212211498E-2</v>
      </c>
    </row>
    <row r="102" spans="1:31" x14ac:dyDescent="0.2">
      <c r="A102" s="17">
        <f>'FULL SCADA'!M100</f>
        <v>9</v>
      </c>
      <c r="B102" s="37">
        <f>'FULL SCADA'!P100</f>
        <v>10</v>
      </c>
      <c r="C102" s="37">
        <f>'FULL SCADA'!R100</f>
        <v>4</v>
      </c>
      <c r="D102" s="37">
        <f>'FULL SCADA'!V100</f>
        <v>0.02</v>
      </c>
      <c r="E102" s="37">
        <f>'FULL SCADA'!X100</f>
        <v>1</v>
      </c>
      <c r="F102" s="9">
        <f t="shared" si="34"/>
        <v>2.0178666666666669E-3</v>
      </c>
      <c r="G102" s="18">
        <f>'FULL SCADA'!F100</f>
        <v>4.2680000000000003E-2</v>
      </c>
      <c r="H102" s="19">
        <f t="shared" si="21"/>
        <v>3.6626400000000003E-2</v>
      </c>
      <c r="I102" s="19">
        <f t="shared" si="29"/>
        <v>3.864426666666667E-2</v>
      </c>
      <c r="J102" s="19">
        <f t="shared" si="30"/>
        <v>4.0662133333333336E-2</v>
      </c>
      <c r="K102" s="19">
        <f t="shared" si="31"/>
        <v>4.4697866666666669E-2</v>
      </c>
      <c r="L102" s="19">
        <f t="shared" si="32"/>
        <v>4.6715733333333335E-2</v>
      </c>
      <c r="M102" s="19">
        <f t="shared" si="33"/>
        <v>4.8733600000000002E-2</v>
      </c>
      <c r="N102" s="20">
        <f t="shared" ca="1" si="22"/>
        <v>0.82161517311911036</v>
      </c>
      <c r="O102" s="19">
        <v>0.26184701695402479</v>
      </c>
      <c r="P102" s="51">
        <f t="shared" si="23"/>
        <v>3.978882803937208E-2</v>
      </c>
      <c r="Q102" s="19">
        <f t="shared" si="24"/>
        <v>-2.8911719606279224E-3</v>
      </c>
      <c r="R102" s="22">
        <f t="shared" si="25"/>
        <v>2.8911719606279224E-3</v>
      </c>
      <c r="S102" s="38">
        <f t="shared" si="26"/>
        <v>6.7740673866633599E-2</v>
      </c>
      <c r="AA102" s="44">
        <v>4.2680000000000003E-2</v>
      </c>
      <c r="AB102" s="44">
        <v>4.4069999999999998E-2</v>
      </c>
      <c r="AC102" s="39">
        <f t="shared" si="27"/>
        <v>1.3899999999999954E-3</v>
      </c>
      <c r="AD102" s="2">
        <f t="shared" si="20"/>
        <v>1.3899999999999954E-3</v>
      </c>
      <c r="AE102" s="32">
        <f t="shared" si="28"/>
        <v>3.2567947516401012E-2</v>
      </c>
    </row>
    <row r="103" spans="1:31" x14ac:dyDescent="0.2">
      <c r="A103" s="17">
        <f>'FULL SCADA'!M101</f>
        <v>10</v>
      </c>
      <c r="B103" s="37">
        <f>'FULL SCADA'!P101</f>
        <v>9</v>
      </c>
      <c r="C103" s="37">
        <f>'FULL SCADA'!R101</f>
        <v>4</v>
      </c>
      <c r="D103" s="37">
        <f>'FULL SCADA'!V101</f>
        <v>0.02</v>
      </c>
      <c r="E103" s="37">
        <f>'FULL SCADA'!X101</f>
        <v>2</v>
      </c>
      <c r="F103" s="9">
        <f t="shared" si="34"/>
        <v>3.7488666666666663E-3</v>
      </c>
      <c r="G103" s="18">
        <f>'FULL SCADA'!F101</f>
        <v>-4.233E-2</v>
      </c>
      <c r="H103" s="19">
        <f t="shared" si="21"/>
        <v>-5.3576600000000002E-2</v>
      </c>
      <c r="I103" s="19">
        <f t="shared" si="29"/>
        <v>-4.9827733333333332E-2</v>
      </c>
      <c r="J103" s="19">
        <f t="shared" si="30"/>
        <v>-4.6078866666666662E-2</v>
      </c>
      <c r="K103" s="19">
        <f t="shared" si="31"/>
        <v>-3.8581133333333337E-2</v>
      </c>
      <c r="L103" s="19">
        <f t="shared" si="32"/>
        <v>-3.4832266666666667E-2</v>
      </c>
      <c r="M103" s="19">
        <f t="shared" si="33"/>
        <v>-3.1083400000000001E-2</v>
      </c>
      <c r="N103" s="20">
        <f t="shared" ca="1" si="22"/>
        <v>0.61789766492674114</v>
      </c>
      <c r="O103" s="19">
        <v>0.32</v>
      </c>
      <c r="P103" s="50">
        <f t="shared" si="23"/>
        <v>-4.6389737290684852E-2</v>
      </c>
      <c r="Q103" s="19">
        <f t="shared" si="24"/>
        <v>-4.059737290684852E-3</v>
      </c>
      <c r="R103" s="22">
        <f t="shared" si="25"/>
        <v>4.059737290684852E-3</v>
      </c>
      <c r="S103" s="32">
        <f t="shared" si="26"/>
        <v>9.5906857800256373E-2</v>
      </c>
      <c r="AA103" s="44">
        <v>-4.233E-2</v>
      </c>
      <c r="AB103" s="44">
        <v>-4.1439999999999998E-2</v>
      </c>
      <c r="AC103" s="39">
        <f t="shared" si="27"/>
        <v>8.900000000000019E-4</v>
      </c>
      <c r="AD103" s="2">
        <f t="shared" si="20"/>
        <v>8.900000000000019E-4</v>
      </c>
      <c r="AE103" s="32">
        <f t="shared" si="28"/>
        <v>2.1025277580911928E-2</v>
      </c>
    </row>
    <row r="104" spans="1:31" x14ac:dyDescent="0.2">
      <c r="A104" s="17">
        <f>'FULL SCADA'!M102</f>
        <v>9</v>
      </c>
      <c r="B104" s="37">
        <f>'FULL SCADA'!P102</f>
        <v>14</v>
      </c>
      <c r="C104" s="37">
        <f>'FULL SCADA'!R102</f>
        <v>4</v>
      </c>
      <c r="D104" s="37">
        <f>'FULL SCADA'!V102</f>
        <v>0.02</v>
      </c>
      <c r="E104" s="37">
        <f>'FULL SCADA'!X102</f>
        <v>1</v>
      </c>
      <c r="F104" s="9">
        <f t="shared" si="34"/>
        <v>1.9662666666666667E-3</v>
      </c>
      <c r="G104" s="18">
        <f>'FULL SCADA'!F102</f>
        <v>3.4939999999999999E-2</v>
      </c>
      <c r="H104" s="19">
        <f t="shared" si="21"/>
        <v>2.90412E-2</v>
      </c>
      <c r="I104" s="19">
        <f t="shared" si="29"/>
        <v>3.1007466666666664E-2</v>
      </c>
      <c r="J104" s="19">
        <f t="shared" si="30"/>
        <v>3.2973733333333331E-2</v>
      </c>
      <c r="K104" s="19">
        <f t="shared" si="31"/>
        <v>3.6906266666666666E-2</v>
      </c>
      <c r="L104" s="19">
        <f t="shared" si="32"/>
        <v>3.8872533333333334E-2</v>
      </c>
      <c r="M104" s="19">
        <f t="shared" si="33"/>
        <v>4.0838800000000001E-2</v>
      </c>
      <c r="N104" s="20">
        <f t="shared" ca="1" si="22"/>
        <v>1.8529449357189809E-2</v>
      </c>
      <c r="O104" s="19">
        <v>0.61781484214182347</v>
      </c>
      <c r="P104" s="51">
        <f t="shared" si="23"/>
        <v>3.6333695359122009E-2</v>
      </c>
      <c r="Q104" s="19">
        <f t="shared" si="24"/>
        <v>1.3936953591220103E-3</v>
      </c>
      <c r="R104" s="22">
        <f t="shared" si="25"/>
        <v>1.3936953591220103E-3</v>
      </c>
      <c r="S104" s="38">
        <f t="shared" si="26"/>
        <v>3.9888247255924734E-2</v>
      </c>
      <c r="AA104" s="44">
        <v>3.4939999999999999E-2</v>
      </c>
      <c r="AB104" s="44">
        <v>3.6540000000000003E-2</v>
      </c>
      <c r="AC104" s="39">
        <f t="shared" si="27"/>
        <v>1.6000000000000042E-3</v>
      </c>
      <c r="AD104" s="2">
        <f t="shared" si="20"/>
        <v>1.6000000000000042E-3</v>
      </c>
      <c r="AE104" s="32">
        <f t="shared" si="28"/>
        <v>4.5792787635947463E-2</v>
      </c>
    </row>
    <row r="105" spans="1:31" x14ac:dyDescent="0.2">
      <c r="A105" s="17">
        <f>'FULL SCADA'!M103</f>
        <v>14</v>
      </c>
      <c r="B105" s="37">
        <f>'FULL SCADA'!P103</f>
        <v>9</v>
      </c>
      <c r="C105" s="37">
        <f>'FULL SCADA'!R103</f>
        <v>4</v>
      </c>
      <c r="D105" s="37">
        <f>'FULL SCADA'!V103</f>
        <v>0.02</v>
      </c>
      <c r="E105" s="37">
        <f>'FULL SCADA'!X103</f>
        <v>2</v>
      </c>
      <c r="F105" s="9">
        <f t="shared" si="34"/>
        <v>3.6835333333333328E-3</v>
      </c>
      <c r="G105" s="18">
        <f>'FULL SCADA'!F103</f>
        <v>-3.2530000000000003E-2</v>
      </c>
      <c r="H105" s="19">
        <f t="shared" si="21"/>
        <v>-4.3580600000000004E-2</v>
      </c>
      <c r="I105" s="19">
        <f t="shared" si="29"/>
        <v>-3.9897066666666668E-2</v>
      </c>
      <c r="J105" s="19">
        <f t="shared" si="30"/>
        <v>-3.6213533333333339E-2</v>
      </c>
      <c r="K105" s="19">
        <f t="shared" si="31"/>
        <v>-2.8846466666666671E-2</v>
      </c>
      <c r="L105" s="19">
        <f t="shared" si="32"/>
        <v>-2.5162933333333339E-2</v>
      </c>
      <c r="M105" s="19">
        <f t="shared" si="33"/>
        <v>-2.1479400000000003E-2</v>
      </c>
      <c r="N105" s="20">
        <f t="shared" ca="1" si="22"/>
        <v>0.75995747282771142</v>
      </c>
      <c r="O105" s="19">
        <v>0.5100300208098496</v>
      </c>
      <c r="P105" s="46">
        <f t="shared" si="23"/>
        <v>-3.2307724359848952E-2</v>
      </c>
      <c r="Q105" s="19">
        <f t="shared" si="24"/>
        <v>2.2227564015105117E-4</v>
      </c>
      <c r="R105" s="22">
        <f t="shared" si="25"/>
        <v>2.2227564015105117E-4</v>
      </c>
      <c r="S105" s="32">
        <f t="shared" si="26"/>
        <v>6.8329431340624393E-3</v>
      </c>
      <c r="AA105" s="44">
        <v>-3.2530000000000003E-2</v>
      </c>
      <c r="AB105" s="44">
        <v>-3.526E-2</v>
      </c>
      <c r="AC105" s="39">
        <f t="shared" si="27"/>
        <v>-2.7299999999999963E-3</v>
      </c>
      <c r="AD105" s="2">
        <f t="shared" si="20"/>
        <v>2.7299999999999963E-3</v>
      </c>
      <c r="AE105" s="32">
        <f t="shared" si="28"/>
        <v>8.3922533046418571E-2</v>
      </c>
    </row>
    <row r="106" spans="1:31" x14ac:dyDescent="0.2">
      <c r="A106" s="17">
        <f>'FULL SCADA'!M104</f>
        <v>10</v>
      </c>
      <c r="B106" s="37">
        <f>'FULL SCADA'!P104</f>
        <v>11</v>
      </c>
      <c r="C106" s="37">
        <f>'FULL SCADA'!R104</f>
        <v>4</v>
      </c>
      <c r="D106" s="37">
        <f>'FULL SCADA'!V104</f>
        <v>0.02</v>
      </c>
      <c r="E106" s="37">
        <f>'FULL SCADA'!X104</f>
        <v>2</v>
      </c>
      <c r="F106" s="9">
        <f t="shared" si="34"/>
        <v>3.575933333333333E-3</v>
      </c>
      <c r="G106" s="18">
        <f>'FULL SCADA'!F104</f>
        <v>-1.6389999999999998E-2</v>
      </c>
      <c r="H106" s="19">
        <f t="shared" si="21"/>
        <v>-2.7117799999999997E-2</v>
      </c>
      <c r="I106" s="19">
        <f t="shared" si="29"/>
        <v>-2.3541866666666664E-2</v>
      </c>
      <c r="J106" s="19">
        <f t="shared" si="30"/>
        <v>-1.9965933333333331E-2</v>
      </c>
      <c r="K106" s="19">
        <f t="shared" si="31"/>
        <v>-1.2814066666666665E-2</v>
      </c>
      <c r="L106" s="19">
        <f t="shared" si="32"/>
        <v>-9.2381333333333322E-3</v>
      </c>
      <c r="M106" s="19">
        <f t="shared" si="33"/>
        <v>-5.6621999999999992E-3</v>
      </c>
      <c r="N106" s="20">
        <f t="shared" ca="1" si="22"/>
        <v>2.1504425959766427E-2</v>
      </c>
      <c r="O106" s="19">
        <v>0.56999999999999995</v>
      </c>
      <c r="P106" s="51">
        <f t="shared" si="23"/>
        <v>-1.4884041913165549E-2</v>
      </c>
      <c r="Q106" s="19">
        <f t="shared" si="24"/>
        <v>1.5059580868344493E-3</v>
      </c>
      <c r="R106" s="22">
        <f t="shared" si="25"/>
        <v>1.5059580868344493E-3</v>
      </c>
      <c r="S106" s="32">
        <f t="shared" si="26"/>
        <v>9.188273867202254E-2</v>
      </c>
      <c r="AA106" s="44">
        <v>-1.6389999999999998E-2</v>
      </c>
      <c r="AB106" s="44">
        <v>-1.252E-2</v>
      </c>
      <c r="AC106" s="39">
        <f t="shared" si="27"/>
        <v>3.8699999999999984E-3</v>
      </c>
      <c r="AD106" s="2">
        <f t="shared" si="20"/>
        <v>3.8699999999999984E-3</v>
      </c>
      <c r="AE106" s="32">
        <f t="shared" si="28"/>
        <v>0.23611958511287362</v>
      </c>
    </row>
    <row r="107" spans="1:31" x14ac:dyDescent="0.2">
      <c r="A107" s="17">
        <f>'FULL SCADA'!M105</f>
        <v>11</v>
      </c>
      <c r="B107" s="37">
        <f>'FULL SCADA'!P105</f>
        <v>10</v>
      </c>
      <c r="C107" s="37">
        <f>'FULL SCADA'!R105</f>
        <v>4</v>
      </c>
      <c r="D107" s="37">
        <f>'FULL SCADA'!V105</f>
        <v>0.02</v>
      </c>
      <c r="E107" s="37">
        <f>'FULL SCADA'!X105</f>
        <v>2</v>
      </c>
      <c r="F107" s="9">
        <f t="shared" si="34"/>
        <v>3.5779333333333333E-3</v>
      </c>
      <c r="G107" s="18">
        <f>'FULL SCADA'!F105</f>
        <v>1.669E-2</v>
      </c>
      <c r="H107" s="19">
        <f t="shared" si="21"/>
        <v>5.9562E-3</v>
      </c>
      <c r="I107" s="19">
        <f t="shared" si="29"/>
        <v>9.5341333333333333E-3</v>
      </c>
      <c r="J107" s="19">
        <f t="shared" si="30"/>
        <v>1.3112066666666667E-2</v>
      </c>
      <c r="K107" s="19">
        <f t="shared" si="31"/>
        <v>2.0267933333333335E-2</v>
      </c>
      <c r="L107" s="19">
        <f t="shared" si="32"/>
        <v>2.3845866666666667E-2</v>
      </c>
      <c r="M107" s="19">
        <f t="shared" si="33"/>
        <v>2.7423799999999998E-2</v>
      </c>
      <c r="N107" s="20">
        <f t="shared" ca="1" si="22"/>
        <v>0.63287097831849737</v>
      </c>
      <c r="O107" s="19">
        <v>0.44642138933578202</v>
      </c>
      <c r="P107" s="49">
        <f t="shared" si="23"/>
        <v>1.5536681858723386E-2</v>
      </c>
      <c r="Q107" s="19">
        <f t="shared" si="24"/>
        <v>-1.1533181412766141E-3</v>
      </c>
      <c r="R107" s="22">
        <f t="shared" si="25"/>
        <v>1.1533181412766141E-3</v>
      </c>
      <c r="S107" s="32">
        <f t="shared" si="26"/>
        <v>6.9102345193326184E-2</v>
      </c>
      <c r="AA107" s="44">
        <v>1.669E-2</v>
      </c>
      <c r="AB107" s="44">
        <v>1.6219999999999998E-2</v>
      </c>
      <c r="AC107" s="39">
        <f t="shared" si="27"/>
        <v>-4.7000000000000167E-4</v>
      </c>
      <c r="AD107" s="2">
        <f t="shared" si="20"/>
        <v>4.7000000000000167E-4</v>
      </c>
      <c r="AE107" s="32">
        <f t="shared" si="28"/>
        <v>2.8160575194727481E-2</v>
      </c>
    </row>
    <row r="108" spans="1:31" x14ac:dyDescent="0.2">
      <c r="A108" s="17">
        <f>'FULL SCADA'!M106</f>
        <v>12</v>
      </c>
      <c r="B108" s="37">
        <f>'FULL SCADA'!P106</f>
        <v>13</v>
      </c>
      <c r="C108" s="37">
        <f>'FULL SCADA'!R106</f>
        <v>4</v>
      </c>
      <c r="D108" s="37">
        <f>'FULL SCADA'!V106</f>
        <v>0.02</v>
      </c>
      <c r="E108" s="37">
        <f>'FULL SCADA'!X106</f>
        <v>1</v>
      </c>
      <c r="F108" s="9">
        <f t="shared" si="34"/>
        <v>1.7868666666666668E-3</v>
      </c>
      <c r="G108" s="18">
        <f>'FULL SCADA'!F106</f>
        <v>8.0300000000000007E-3</v>
      </c>
      <c r="H108" s="19">
        <f t="shared" si="21"/>
        <v>2.6694000000000006E-3</v>
      </c>
      <c r="I108" s="19">
        <f t="shared" si="29"/>
        <v>4.4562666666666667E-3</v>
      </c>
      <c r="J108" s="19">
        <f t="shared" si="30"/>
        <v>6.2431333333333337E-3</v>
      </c>
      <c r="K108" s="19">
        <f t="shared" si="31"/>
        <v>9.8168666666666668E-3</v>
      </c>
      <c r="L108" s="19">
        <f t="shared" si="32"/>
        <v>1.1603733333333335E-2</v>
      </c>
      <c r="M108" s="19">
        <f t="shared" si="33"/>
        <v>1.3390600000000001E-2</v>
      </c>
      <c r="N108" s="20">
        <f t="shared" ca="1" si="22"/>
        <v>0.57618600207149251</v>
      </c>
      <c r="O108" s="19">
        <v>0.56000000000000005</v>
      </c>
      <c r="P108" s="51">
        <f t="shared" si="23"/>
        <v>8.6750135365486827E-3</v>
      </c>
      <c r="Q108" s="19">
        <f t="shared" si="24"/>
        <v>6.4501353654868206E-4</v>
      </c>
      <c r="R108" s="22">
        <f t="shared" si="25"/>
        <v>6.4501353654868206E-4</v>
      </c>
      <c r="S108" s="38">
        <f t="shared" si="26"/>
        <v>8.0325471550271726E-2</v>
      </c>
      <c r="AA108" s="44">
        <v>8.0300000000000007E-3</v>
      </c>
      <c r="AB108" s="44">
        <v>9.2999999999999992E-3</v>
      </c>
      <c r="AC108" s="39">
        <f t="shared" si="27"/>
        <v>1.2699999999999986E-3</v>
      </c>
      <c r="AD108" s="2">
        <f t="shared" si="20"/>
        <v>1.2699999999999986E-3</v>
      </c>
      <c r="AE108" s="32">
        <f t="shared" si="28"/>
        <v>0.15815691158156892</v>
      </c>
    </row>
    <row r="109" spans="1:31" x14ac:dyDescent="0.2">
      <c r="A109" s="17">
        <f>'FULL SCADA'!M107</f>
        <v>13</v>
      </c>
      <c r="B109" s="37">
        <f>'FULL SCADA'!P107</f>
        <v>12</v>
      </c>
      <c r="C109" s="37">
        <f>'FULL SCADA'!R107</f>
        <v>4</v>
      </c>
      <c r="D109" s="37">
        <f>'FULL SCADA'!V107</f>
        <v>0.02</v>
      </c>
      <c r="E109" s="37">
        <f>'FULL SCADA'!X107</f>
        <v>2</v>
      </c>
      <c r="F109" s="9">
        <f t="shared" si="34"/>
        <v>3.5198E-3</v>
      </c>
      <c r="G109" s="18">
        <f>'FULL SCADA'!F107</f>
        <v>-7.9699999999999997E-3</v>
      </c>
      <c r="H109" s="19">
        <f t="shared" si="21"/>
        <v>-1.8529400000000001E-2</v>
      </c>
      <c r="I109" s="19">
        <f t="shared" si="29"/>
        <v>-1.50096E-2</v>
      </c>
      <c r="J109" s="19">
        <f t="shared" si="30"/>
        <v>-1.14898E-2</v>
      </c>
      <c r="K109" s="19">
        <f t="shared" si="31"/>
        <v>-4.4501999999999996E-3</v>
      </c>
      <c r="L109" s="19">
        <f t="shared" si="32"/>
        <v>-9.3039999999999963E-4</v>
      </c>
      <c r="M109" s="19">
        <f t="shared" si="33"/>
        <v>2.5894000000000004E-3</v>
      </c>
      <c r="N109" s="20">
        <f t="shared" ca="1" si="22"/>
        <v>0.85659806094828295</v>
      </c>
      <c r="O109" s="19">
        <v>0.48</v>
      </c>
      <c r="P109" s="49">
        <f t="shared" si="23"/>
        <v>-8.3935195026571749E-3</v>
      </c>
      <c r="Q109" s="19">
        <f t="shared" si="24"/>
        <v>-4.2351950265717524E-4</v>
      </c>
      <c r="R109" s="22">
        <f t="shared" si="25"/>
        <v>4.2351950265717524E-4</v>
      </c>
      <c r="S109" s="38">
        <f t="shared" si="26"/>
        <v>5.313920986915624E-2</v>
      </c>
      <c r="AA109" s="44">
        <v>-7.9699999999999997E-3</v>
      </c>
      <c r="AB109" s="44">
        <v>-7.6600000000000001E-3</v>
      </c>
      <c r="AC109" s="39">
        <f t="shared" si="27"/>
        <v>3.0999999999999951E-4</v>
      </c>
      <c r="AD109" s="2">
        <f t="shared" si="20"/>
        <v>3.0999999999999951E-4</v>
      </c>
      <c r="AE109" s="32">
        <f t="shared" si="28"/>
        <v>3.8895859473023778E-2</v>
      </c>
    </row>
    <row r="110" spans="1:31" x14ac:dyDescent="0.2">
      <c r="A110" s="17">
        <f>'FULL SCADA'!M108</f>
        <v>13</v>
      </c>
      <c r="B110" s="37">
        <f>'FULL SCADA'!P108</f>
        <v>14</v>
      </c>
      <c r="C110" s="37">
        <f>'FULL SCADA'!R108</f>
        <v>4</v>
      </c>
      <c r="D110" s="37">
        <f>'FULL SCADA'!V108</f>
        <v>0.02</v>
      </c>
      <c r="E110" s="37">
        <f>'FULL SCADA'!X108</f>
        <v>2</v>
      </c>
      <c r="F110" s="9">
        <f t="shared" si="34"/>
        <v>3.5702666666666666E-3</v>
      </c>
      <c r="G110" s="18">
        <f>'FULL SCADA'!F108</f>
        <v>1.554E-2</v>
      </c>
      <c r="H110" s="19">
        <f t="shared" si="21"/>
        <v>4.8292000000000005E-3</v>
      </c>
      <c r="I110" s="19">
        <f t="shared" si="29"/>
        <v>8.3994666666666676E-3</v>
      </c>
      <c r="J110" s="19">
        <f t="shared" si="30"/>
        <v>1.1969733333333333E-2</v>
      </c>
      <c r="K110" s="19">
        <f t="shared" si="31"/>
        <v>1.9110266666666667E-2</v>
      </c>
      <c r="L110" s="19">
        <f t="shared" si="32"/>
        <v>2.2680533333333332E-2</v>
      </c>
      <c r="M110" s="19">
        <f t="shared" si="33"/>
        <v>2.6250799999999998E-2</v>
      </c>
      <c r="N110" s="20">
        <f t="shared" ca="1" si="22"/>
        <v>0.72159993889984464</v>
      </c>
      <c r="O110" s="19">
        <v>0.53106528071018788</v>
      </c>
      <c r="P110" s="49">
        <f t="shared" si="23"/>
        <v>1.6207269645303682E-2</v>
      </c>
      <c r="Q110" s="19">
        <f t="shared" si="24"/>
        <v>6.6726964530368187E-4</v>
      </c>
      <c r="R110" s="22">
        <f t="shared" si="25"/>
        <v>6.6726964530368187E-4</v>
      </c>
      <c r="S110" s="38">
        <f t="shared" si="26"/>
        <v>4.2938844614136544E-2</v>
      </c>
      <c r="AA110" s="44">
        <v>1.554E-2</v>
      </c>
      <c r="AB110" s="44">
        <v>1.3270000000000001E-2</v>
      </c>
      <c r="AC110" s="39">
        <f t="shared" si="27"/>
        <v>-2.2699999999999994E-3</v>
      </c>
      <c r="AD110" s="2">
        <f t="shared" si="20"/>
        <v>2.2699999999999994E-3</v>
      </c>
      <c r="AE110" s="32">
        <f t="shared" si="28"/>
        <v>0.14607464607464604</v>
      </c>
    </row>
    <row r="111" spans="1:31" x14ac:dyDescent="0.2">
      <c r="A111" s="17">
        <f>'FULL SCADA'!M109</f>
        <v>14</v>
      </c>
      <c r="B111" s="37">
        <f>'FULL SCADA'!P109</f>
        <v>13</v>
      </c>
      <c r="C111" s="37">
        <f>'FULL SCADA'!R109</f>
        <v>4</v>
      </c>
      <c r="D111" s="37">
        <f>'FULL SCADA'!V109</f>
        <v>0.02</v>
      </c>
      <c r="E111" s="37">
        <f>'FULL SCADA'!X109</f>
        <v>2</v>
      </c>
      <c r="F111" s="9">
        <f t="shared" si="34"/>
        <v>3.5634E-3</v>
      </c>
      <c r="G111" s="18">
        <f>'FULL SCADA'!F109</f>
        <v>-1.451E-2</v>
      </c>
      <c r="H111" s="19">
        <f t="shared" si="21"/>
        <v>-2.5200199999999999E-2</v>
      </c>
      <c r="I111" s="19">
        <f t="shared" si="29"/>
        <v>-2.1636800000000001E-2</v>
      </c>
      <c r="J111" s="19">
        <f t="shared" si="30"/>
        <v>-1.80734E-2</v>
      </c>
      <c r="K111" s="19">
        <f t="shared" si="31"/>
        <v>-1.0946600000000001E-2</v>
      </c>
      <c r="L111" s="19">
        <f t="shared" si="32"/>
        <v>-7.3832000000000004E-3</v>
      </c>
      <c r="M111" s="19">
        <f t="shared" si="33"/>
        <v>-3.8197999999999999E-3</v>
      </c>
      <c r="N111" s="20">
        <f t="shared" ca="1" si="22"/>
        <v>0.90849472869878156</v>
      </c>
      <c r="O111" s="19">
        <v>0.44826936484772362</v>
      </c>
      <c r="P111" s="49">
        <f t="shared" si="23"/>
        <v>-1.5619016015050365E-2</v>
      </c>
      <c r="Q111" s="19">
        <f t="shared" si="24"/>
        <v>-1.1090160150503646E-3</v>
      </c>
      <c r="R111" s="19">
        <f t="shared" si="25"/>
        <v>1.1090160150503646E-3</v>
      </c>
      <c r="S111" s="38">
        <f t="shared" si="26"/>
        <v>7.643115196763367E-2</v>
      </c>
      <c r="AA111" s="44">
        <v>-1.451E-2</v>
      </c>
      <c r="AB111" s="44">
        <v>-1.6500000000000001E-2</v>
      </c>
      <c r="AC111" s="39">
        <f t="shared" si="27"/>
        <v>-1.9900000000000004E-3</v>
      </c>
      <c r="AD111" s="2">
        <f t="shared" si="20"/>
        <v>1.9900000000000004E-3</v>
      </c>
      <c r="AE111" s="32">
        <f t="shared" si="28"/>
        <v>0.13714679531357687</v>
      </c>
    </row>
    <row r="112" spans="1:31" x14ac:dyDescent="0.2">
      <c r="A112" s="17">
        <f>'FULL SCADA'!M110</f>
        <v>0</v>
      </c>
      <c r="B112" s="37">
        <f>'FULL SCADA'!P110</f>
        <v>1</v>
      </c>
      <c r="C112" s="37">
        <f>'FULL SCADA'!R110</f>
        <v>5</v>
      </c>
      <c r="D112" s="37">
        <f>'FULL SCADA'!V110</f>
        <v>0.02</v>
      </c>
      <c r="E112" s="37">
        <f>'FULL SCADA'!X110</f>
        <v>2</v>
      </c>
      <c r="F112" s="9">
        <f t="shared" si="34"/>
        <v>4.5834666666666668E-3</v>
      </c>
      <c r="G112" s="18">
        <f>'FULL SCADA'!F110</f>
        <v>-0.16752</v>
      </c>
      <c r="H112" s="19">
        <f t="shared" si="21"/>
        <v>-0.1812704</v>
      </c>
      <c r="I112" s="19">
        <f>$G112-2*F112</f>
        <v>-0.17668693333333332</v>
      </c>
      <c r="J112" s="19">
        <f>$G112-F112</f>
        <v>-0.17210346666666668</v>
      </c>
      <c r="K112" s="19">
        <f>$G112+F112</f>
        <v>-0.16293653333333333</v>
      </c>
      <c r="L112" s="19">
        <f>$G112+2*F112</f>
        <v>-0.15835306666666668</v>
      </c>
      <c r="M112" s="19">
        <f>$G112+3*F112</f>
        <v>-0.15376960000000001</v>
      </c>
      <c r="N112" s="20">
        <f t="shared" ca="1" si="22"/>
        <v>0.33815225694515527</v>
      </c>
      <c r="O112" s="19">
        <v>0.19379045002599948</v>
      </c>
      <c r="P112" s="49">
        <f t="shared" si="23"/>
        <v>-0.17596380586776797</v>
      </c>
      <c r="Q112" s="19">
        <f t="shared" si="24"/>
        <v>-8.4438058677679673E-3</v>
      </c>
      <c r="R112" s="19">
        <f t="shared" si="25"/>
        <v>8.4438058677679673E-3</v>
      </c>
      <c r="S112" s="38">
        <f t="shared" si="26"/>
        <v>5.0404762820964462E-2</v>
      </c>
      <c r="AA112" s="44">
        <v>-0.16752</v>
      </c>
      <c r="AB112" s="44">
        <v>-0.16549</v>
      </c>
      <c r="AC112" s="39">
        <f t="shared" si="27"/>
        <v>2.030000000000004E-3</v>
      </c>
      <c r="AD112" s="2">
        <f t="shared" si="20"/>
        <v>2.030000000000004E-3</v>
      </c>
      <c r="AE112" s="32">
        <f t="shared" si="28"/>
        <v>1.2117956064947493E-2</v>
      </c>
    </row>
    <row r="113" spans="1:31" x14ac:dyDescent="0.2">
      <c r="A113" s="17">
        <f>'FULL SCADA'!M111</f>
        <v>0</v>
      </c>
      <c r="B113" s="37">
        <f>'FULL SCADA'!P111</f>
        <v>2</v>
      </c>
      <c r="C113" s="37">
        <f>'FULL SCADA'!R111</f>
        <v>5</v>
      </c>
      <c r="D113" s="37">
        <f>'FULL SCADA'!V111</f>
        <v>0.02</v>
      </c>
      <c r="E113" s="37">
        <f>'FULL SCADA'!X111</f>
        <v>2</v>
      </c>
      <c r="F113" s="9">
        <f t="shared" si="34"/>
        <v>5.491533333333333E-3</v>
      </c>
      <c r="G113" s="18">
        <f>'FULL SCADA'!F111</f>
        <v>0.30373</v>
      </c>
      <c r="H113" s="19">
        <f t="shared" si="21"/>
        <v>0.28725539999999999</v>
      </c>
      <c r="I113" s="19">
        <f t="shared" ref="I113:I125" si="35">$G113-2*F113</f>
        <v>0.29274693333333335</v>
      </c>
      <c r="J113" s="19">
        <f t="shared" ref="J113:J125" si="36">$G113-F113</f>
        <v>0.29823846666666665</v>
      </c>
      <c r="K113" s="19">
        <f t="shared" ref="K113:K125" si="37">$G113+F113</f>
        <v>0.30922153333333335</v>
      </c>
      <c r="L113" s="19">
        <f t="shared" ref="L113:L125" si="38">$G113+2*F113</f>
        <v>0.31471306666666665</v>
      </c>
      <c r="M113" s="19">
        <f t="shared" ref="M113:M125" si="39">$G113+3*F113</f>
        <v>0.32020460000000001</v>
      </c>
      <c r="N113" s="20">
        <f t="shared" ca="1" si="22"/>
        <v>0.38641555104580838</v>
      </c>
      <c r="O113" s="19">
        <v>0.62519803257998419</v>
      </c>
      <c r="P113" s="49">
        <f t="shared" si="23"/>
        <v>0.30786634314156663</v>
      </c>
      <c r="Q113" s="19">
        <f t="shared" si="24"/>
        <v>4.1363431415666341E-3</v>
      </c>
      <c r="R113" s="19">
        <f t="shared" si="25"/>
        <v>4.1363431415666341E-3</v>
      </c>
      <c r="S113" s="38">
        <f t="shared" si="26"/>
        <v>1.3618487280040279E-2</v>
      </c>
      <c r="AA113" s="44">
        <v>0.30373</v>
      </c>
      <c r="AB113" s="44">
        <v>0.29852000000000001</v>
      </c>
      <c r="AC113" s="39">
        <f t="shared" si="27"/>
        <v>-5.2099999999999924E-3</v>
      </c>
      <c r="AD113" s="2">
        <f t="shared" si="20"/>
        <v>5.2099999999999924E-3</v>
      </c>
      <c r="AE113" s="32">
        <f t="shared" si="28"/>
        <v>1.7153392815987861E-2</v>
      </c>
    </row>
    <row r="114" spans="1:31" x14ac:dyDescent="0.2">
      <c r="A114" s="17">
        <f>'FULL SCADA'!M112</f>
        <v>0</v>
      </c>
      <c r="B114" s="37">
        <f>'FULL SCADA'!P112</f>
        <v>3</v>
      </c>
      <c r="C114" s="37">
        <f>'FULL SCADA'!R112</f>
        <v>5</v>
      </c>
      <c r="D114" s="37">
        <f>'FULL SCADA'!V112</f>
        <v>0.02</v>
      </c>
      <c r="E114" s="37">
        <f>'FULL SCADA'!X112</f>
        <v>1</v>
      </c>
      <c r="F114" s="9">
        <f t="shared" si="34"/>
        <v>2.1309999999999996E-3</v>
      </c>
      <c r="G114" s="18">
        <f>'FULL SCADA'!F112</f>
        <v>5.9650000000000002E-2</v>
      </c>
      <c r="H114" s="19">
        <f t="shared" si="21"/>
        <v>5.3256999999999999E-2</v>
      </c>
      <c r="I114" s="19">
        <f t="shared" si="35"/>
        <v>5.5388E-2</v>
      </c>
      <c r="J114" s="19">
        <f t="shared" si="36"/>
        <v>5.7519000000000001E-2</v>
      </c>
      <c r="K114" s="19">
        <f t="shared" si="37"/>
        <v>6.1781000000000003E-2</v>
      </c>
      <c r="L114" s="19">
        <f t="shared" si="38"/>
        <v>6.3911999999999997E-2</v>
      </c>
      <c r="M114" s="19">
        <f t="shared" si="39"/>
        <v>6.6043000000000004E-2</v>
      </c>
      <c r="N114" s="20">
        <f t="shared" ca="1" si="22"/>
        <v>0.89442033313258174</v>
      </c>
      <c r="O114" s="19">
        <v>0.16094073170032219</v>
      </c>
      <c r="P114" s="49">
        <f t="shared" si="23"/>
        <v>5.530305143439318E-2</v>
      </c>
      <c r="Q114" s="19">
        <f t="shared" si="24"/>
        <v>-4.3469485656068216E-3</v>
      </c>
      <c r="R114" s="19">
        <f t="shared" si="25"/>
        <v>4.3469485656068216E-3</v>
      </c>
      <c r="S114" s="38">
        <f t="shared" si="26"/>
        <v>7.2874242508077475E-2</v>
      </c>
      <c r="AA114" s="44">
        <v>5.9650000000000002E-2</v>
      </c>
      <c r="AB114" s="44">
        <v>6.2399999999999997E-2</v>
      </c>
      <c r="AC114" s="39">
        <f t="shared" si="27"/>
        <v>2.7499999999999955E-3</v>
      </c>
      <c r="AD114" s="2">
        <f t="shared" si="20"/>
        <v>2.7499999999999955E-3</v>
      </c>
      <c r="AE114" s="32">
        <f t="shared" si="28"/>
        <v>4.6102263202011662E-2</v>
      </c>
    </row>
    <row r="115" spans="1:31" x14ac:dyDescent="0.2">
      <c r="A115" s="17">
        <f>'FULL SCADA'!M113</f>
        <v>0</v>
      </c>
      <c r="B115" s="37">
        <f>'FULL SCADA'!P113</f>
        <v>4</v>
      </c>
      <c r="C115" s="37">
        <f>'FULL SCADA'!R113</f>
        <v>5</v>
      </c>
      <c r="D115" s="37">
        <f>'FULL SCADA'!V113</f>
        <v>0.02</v>
      </c>
      <c r="E115" s="37">
        <f>'FULL SCADA'!X113</f>
        <v>2</v>
      </c>
      <c r="F115" s="9">
        <f t="shared" si="34"/>
        <v>3.7250666666666667E-3</v>
      </c>
      <c r="G115" s="18">
        <f>'FULL SCADA'!F113</f>
        <v>3.8760000000000003E-2</v>
      </c>
      <c r="H115" s="19">
        <f t="shared" si="21"/>
        <v>2.7584800000000003E-2</v>
      </c>
      <c r="I115" s="19">
        <f t="shared" si="35"/>
        <v>3.1309866666666672E-2</v>
      </c>
      <c r="J115" s="19">
        <f t="shared" si="36"/>
        <v>3.5034933333333337E-2</v>
      </c>
      <c r="K115" s="19">
        <f t="shared" si="37"/>
        <v>4.2485066666666668E-2</v>
      </c>
      <c r="L115" s="19">
        <f t="shared" si="38"/>
        <v>4.6210133333333334E-2</v>
      </c>
      <c r="M115" s="19">
        <f t="shared" si="39"/>
        <v>4.9935199999999999E-2</v>
      </c>
      <c r="N115" s="20">
        <f t="shared" ca="1" si="22"/>
        <v>0.50194980668889433</v>
      </c>
      <c r="O115" s="19">
        <v>0.65</v>
      </c>
      <c r="P115" s="49">
        <f t="shared" si="23"/>
        <v>4.2121636418329486E-2</v>
      </c>
      <c r="Q115" s="19">
        <f t="shared" si="24"/>
        <v>3.3616364183294833E-3</v>
      </c>
      <c r="R115" s="19">
        <f t="shared" si="25"/>
        <v>3.3616364183294833E-3</v>
      </c>
      <c r="S115" s="38">
        <f t="shared" si="26"/>
        <v>8.6729525756694612E-2</v>
      </c>
      <c r="AA115" s="44">
        <v>3.8760000000000003E-2</v>
      </c>
      <c r="AB115" s="44">
        <v>4.088E-2</v>
      </c>
      <c r="AC115" s="39">
        <f t="shared" si="27"/>
        <v>2.1199999999999969E-3</v>
      </c>
      <c r="AD115" s="2">
        <f t="shared" si="20"/>
        <v>2.1199999999999969E-3</v>
      </c>
      <c r="AE115" s="32">
        <f t="shared" si="28"/>
        <v>5.4695562435500431E-2</v>
      </c>
    </row>
    <row r="116" spans="1:31" x14ac:dyDescent="0.2">
      <c r="A116" s="17">
        <f>'FULL SCADA'!M114</f>
        <v>0</v>
      </c>
      <c r="B116" s="37">
        <f>'FULL SCADA'!P114</f>
        <v>5</v>
      </c>
      <c r="C116" s="37">
        <f>'FULL SCADA'!R114</f>
        <v>5</v>
      </c>
      <c r="D116" s="37">
        <f>'FULL SCADA'!V114</f>
        <v>0.02</v>
      </c>
      <c r="E116" s="37">
        <f>'FULL SCADA'!X114</f>
        <v>2</v>
      </c>
      <c r="F116" s="9">
        <f t="shared" si="34"/>
        <v>3.5063333333333331E-3</v>
      </c>
      <c r="G116" s="18">
        <f>'FULL SCADA'!F114</f>
        <v>-5.9500000000000004E-3</v>
      </c>
      <c r="H116" s="19">
        <f t="shared" si="21"/>
        <v>-1.6468999999999998E-2</v>
      </c>
      <c r="I116" s="19">
        <f t="shared" si="35"/>
        <v>-1.2962666666666667E-2</v>
      </c>
      <c r="J116" s="19">
        <f t="shared" si="36"/>
        <v>-9.456333333333334E-3</v>
      </c>
      <c r="K116" s="19">
        <f t="shared" si="37"/>
        <v>-2.4436666666666673E-3</v>
      </c>
      <c r="L116" s="19">
        <f t="shared" si="38"/>
        <v>1.0626666666666658E-3</v>
      </c>
      <c r="M116" s="19">
        <f t="shared" si="39"/>
        <v>4.5689999999999984E-3</v>
      </c>
      <c r="N116" s="20">
        <f t="shared" ca="1" si="22"/>
        <v>0.4228239872531151</v>
      </c>
      <c r="O116" s="19">
        <v>0.52800000000000002</v>
      </c>
      <c r="P116" s="49">
        <f t="shared" si="23"/>
        <v>-5.3593412212975047E-3</v>
      </c>
      <c r="Q116" s="19">
        <f t="shared" si="24"/>
        <v>5.906587787024957E-4</v>
      </c>
      <c r="R116" s="19">
        <f t="shared" si="25"/>
        <v>5.906587787024957E-4</v>
      </c>
      <c r="S116" s="38">
        <f t="shared" si="26"/>
        <v>9.9270382975209348E-2</v>
      </c>
      <c r="AA116" s="44">
        <v>-5.9500000000000004E-3</v>
      </c>
      <c r="AB116" s="44">
        <v>-8.8299999999999993E-3</v>
      </c>
      <c r="AC116" s="39">
        <f t="shared" si="27"/>
        <v>-2.8799999999999989E-3</v>
      </c>
      <c r="AD116" s="2">
        <f t="shared" si="20"/>
        <v>2.8799999999999989E-3</v>
      </c>
      <c r="AE116" s="32">
        <f t="shared" si="28"/>
        <v>0.48403361344537793</v>
      </c>
    </row>
    <row r="117" spans="1:31" x14ac:dyDescent="0.2">
      <c r="A117" s="17">
        <f>'FULL SCADA'!M115</f>
        <v>0</v>
      </c>
      <c r="B117" s="37">
        <f>'FULL SCADA'!P115</f>
        <v>6</v>
      </c>
      <c r="C117" s="37">
        <f>'FULL SCADA'!R115</f>
        <v>5</v>
      </c>
      <c r="D117" s="37">
        <f>'FULL SCADA'!V115</f>
        <v>0.02</v>
      </c>
      <c r="E117" s="37">
        <f>'FULL SCADA'!X115</f>
        <v>1</v>
      </c>
      <c r="F117" s="9">
        <f t="shared" si="34"/>
        <v>2.0828666666666668E-3</v>
      </c>
      <c r="G117" s="18">
        <f>'FULL SCADA'!F115</f>
        <v>5.2429999999999997E-2</v>
      </c>
      <c r="H117" s="19">
        <f t="shared" si="21"/>
        <v>4.6181399999999997E-2</v>
      </c>
      <c r="I117" s="19">
        <f t="shared" si="35"/>
        <v>4.8264266666666666E-2</v>
      </c>
      <c r="J117" s="19">
        <f t="shared" si="36"/>
        <v>5.0347133333333328E-2</v>
      </c>
      <c r="K117" s="19">
        <f t="shared" si="37"/>
        <v>5.4512866666666666E-2</v>
      </c>
      <c r="L117" s="19">
        <f t="shared" si="38"/>
        <v>5.6595733333333328E-2</v>
      </c>
      <c r="M117" s="19">
        <f t="shared" si="39"/>
        <v>5.8678599999999997E-2</v>
      </c>
      <c r="N117" s="20">
        <f t="shared" ca="1" si="22"/>
        <v>0.51663618348187512</v>
      </c>
      <c r="O117" s="19">
        <v>0.5814666441009031</v>
      </c>
      <c r="P117" s="49">
        <f t="shared" si="23"/>
        <v>5.3450861270087038E-2</v>
      </c>
      <c r="Q117" s="19">
        <f t="shared" si="24"/>
        <v>1.0208612700870409E-3</v>
      </c>
      <c r="R117" s="19">
        <f t="shared" si="25"/>
        <v>1.0208612700870409E-3</v>
      </c>
      <c r="S117" s="38">
        <f t="shared" si="26"/>
        <v>1.9470937823517852E-2</v>
      </c>
      <c r="AA117" s="44">
        <v>5.2429999999999997E-2</v>
      </c>
      <c r="AB117" s="44">
        <v>5.382E-2</v>
      </c>
      <c r="AC117" s="39">
        <f t="shared" si="27"/>
        <v>1.3900000000000023E-3</v>
      </c>
      <c r="AD117" s="2">
        <f t="shared" si="20"/>
        <v>1.3900000000000023E-3</v>
      </c>
      <c r="AE117" s="32">
        <f t="shared" si="28"/>
        <v>2.6511539195117347E-2</v>
      </c>
    </row>
    <row r="118" spans="1:31" x14ac:dyDescent="0.2">
      <c r="A118" s="17">
        <f>'FULL SCADA'!M116</f>
        <v>0</v>
      </c>
      <c r="B118" s="37">
        <f>'FULL SCADA'!P116</f>
        <v>7</v>
      </c>
      <c r="C118" s="37">
        <f>'FULL SCADA'!R116</f>
        <v>5</v>
      </c>
      <c r="D118" s="37">
        <f>'FULL SCADA'!V116</f>
        <v>0.02</v>
      </c>
      <c r="E118" s="37">
        <f>'FULL SCADA'!X116</f>
        <v>2</v>
      </c>
      <c r="F118" s="9">
        <f t="shared" si="34"/>
        <v>3.5175333333333329E-3</v>
      </c>
      <c r="G118" s="18">
        <f>'FULL SCADA'!F116</f>
        <v>7.6299999999999996E-3</v>
      </c>
      <c r="H118" s="19">
        <f t="shared" si="21"/>
        <v>-2.9225999999999992E-3</v>
      </c>
      <c r="I118" s="19">
        <f t="shared" si="35"/>
        <v>5.9493333333333377E-4</v>
      </c>
      <c r="J118" s="19">
        <f t="shared" si="36"/>
        <v>4.1124666666666667E-3</v>
      </c>
      <c r="K118" s="19">
        <f t="shared" si="37"/>
        <v>1.1147533333333333E-2</v>
      </c>
      <c r="L118" s="19">
        <f t="shared" si="38"/>
        <v>1.4665066666666665E-2</v>
      </c>
      <c r="M118" s="19">
        <f t="shared" si="39"/>
        <v>1.81826E-2</v>
      </c>
      <c r="N118" s="20">
        <f t="shared" ca="1" si="22"/>
        <v>0.57778359124375955</v>
      </c>
      <c r="O118" s="19">
        <v>0.53</v>
      </c>
      <c r="P118" s="49">
        <f t="shared" si="23"/>
        <v>8.2648701494033878E-3</v>
      </c>
      <c r="Q118" s="19">
        <f t="shared" si="24"/>
        <v>6.3487014940338815E-4</v>
      </c>
      <c r="R118" s="19">
        <f t="shared" si="25"/>
        <v>6.3487014940338815E-4</v>
      </c>
      <c r="S118" s="38">
        <f t="shared" si="26"/>
        <v>8.3207096907390324E-2</v>
      </c>
      <c r="AA118" s="44">
        <v>7.6299999999999996E-3</v>
      </c>
      <c r="AB118" s="44">
        <v>3.4499999999999999E-3</v>
      </c>
      <c r="AC118" s="39">
        <f t="shared" si="27"/>
        <v>-4.1799999999999997E-3</v>
      </c>
      <c r="AD118" s="2">
        <f t="shared" si="20"/>
        <v>4.1799999999999997E-3</v>
      </c>
      <c r="AE118" s="32">
        <f t="shared" si="28"/>
        <v>0.54783748361730011</v>
      </c>
    </row>
    <row r="119" spans="1:31" x14ac:dyDescent="0.2">
      <c r="A119" s="17">
        <f>'FULL SCADA'!M117</f>
        <v>0</v>
      </c>
      <c r="B119" s="37">
        <f>'FULL SCADA'!P117</f>
        <v>8</v>
      </c>
      <c r="C119" s="37">
        <f>'FULL SCADA'!R117</f>
        <v>5</v>
      </c>
      <c r="D119" s="37">
        <f>'FULL SCADA'!V117</f>
        <v>0.02</v>
      </c>
      <c r="E119" s="37">
        <f>'FULL SCADA'!X117</f>
        <v>2</v>
      </c>
      <c r="F119" s="9">
        <f t="shared" si="34"/>
        <v>4.6217333333333334E-3</v>
      </c>
      <c r="G119" s="18">
        <f>'FULL SCADA'!F117</f>
        <v>0.17326</v>
      </c>
      <c r="H119" s="19">
        <f t="shared" si="21"/>
        <v>0.1593948</v>
      </c>
      <c r="I119" s="19">
        <f t="shared" si="35"/>
        <v>0.16401653333333333</v>
      </c>
      <c r="J119" s="19">
        <f t="shared" si="36"/>
        <v>0.16863826666666668</v>
      </c>
      <c r="K119" s="19">
        <f t="shared" si="37"/>
        <v>0.17788173333333332</v>
      </c>
      <c r="L119" s="19">
        <f t="shared" si="38"/>
        <v>0.18250346666666667</v>
      </c>
      <c r="M119" s="19">
        <f t="shared" si="39"/>
        <v>0.18712519999999999</v>
      </c>
      <c r="N119" s="20">
        <f t="shared" ca="1" si="22"/>
        <v>0.65484230615629624</v>
      </c>
      <c r="O119" s="19">
        <v>0.91252458023340477</v>
      </c>
      <c r="P119" s="49">
        <f t="shared" si="23"/>
        <v>0.1847304418125984</v>
      </c>
      <c r="Q119" s="19">
        <f t="shared" si="24"/>
        <v>1.1470441812598403E-2</v>
      </c>
      <c r="R119" s="19">
        <f t="shared" si="25"/>
        <v>1.1470441812598403E-2</v>
      </c>
      <c r="S119" s="38">
        <f t="shared" si="26"/>
        <v>6.6203635072136696E-2</v>
      </c>
      <c r="AA119" s="44">
        <v>0.17326</v>
      </c>
      <c r="AB119" s="44">
        <v>0.16308</v>
      </c>
      <c r="AC119" s="39">
        <f t="shared" si="27"/>
        <v>-1.0179999999999995E-2</v>
      </c>
      <c r="AD119" s="2">
        <f t="shared" si="20"/>
        <v>1.0179999999999995E-2</v>
      </c>
      <c r="AE119" s="32">
        <f t="shared" si="28"/>
        <v>5.8755627380814933E-2</v>
      </c>
    </row>
    <row r="120" spans="1:31" x14ac:dyDescent="0.2">
      <c r="A120" s="17">
        <f>'FULL SCADA'!M118</f>
        <v>0</v>
      </c>
      <c r="B120" s="37">
        <f>'FULL SCADA'!P118</f>
        <v>9</v>
      </c>
      <c r="C120" s="37">
        <f>'FULL SCADA'!R118</f>
        <v>5</v>
      </c>
      <c r="D120" s="37">
        <f>'FULL SCADA'!V118</f>
        <v>0.02</v>
      </c>
      <c r="E120" s="37">
        <f>'FULL SCADA'!X118</f>
        <v>1</v>
      </c>
      <c r="F120" s="9">
        <f t="shared" si="34"/>
        <v>2.8743333333333329E-3</v>
      </c>
      <c r="G120" s="18">
        <f>'FULL SCADA'!F118</f>
        <v>-0.17115</v>
      </c>
      <c r="H120" s="19">
        <f t="shared" si="21"/>
        <v>-0.17977299999999999</v>
      </c>
      <c r="I120" s="19">
        <f t="shared" si="35"/>
        <v>-0.17689866666666665</v>
      </c>
      <c r="J120" s="19">
        <f t="shared" si="36"/>
        <v>-0.17402433333333334</v>
      </c>
      <c r="K120" s="19">
        <f t="shared" si="37"/>
        <v>-0.16827566666666666</v>
      </c>
      <c r="L120" s="19">
        <f t="shared" si="38"/>
        <v>-0.16540133333333334</v>
      </c>
      <c r="M120" s="19">
        <f t="shared" si="39"/>
        <v>-0.162527</v>
      </c>
      <c r="N120" s="20">
        <f t="shared" ca="1" si="22"/>
        <v>0.9424004240356334</v>
      </c>
      <c r="O120" s="19">
        <v>0.1880053884112769</v>
      </c>
      <c r="P120" s="49">
        <f t="shared" si="23"/>
        <v>-0.17654522618215091</v>
      </c>
      <c r="Q120" s="19">
        <f t="shared" si="24"/>
        <v>-5.3952261821509084E-3</v>
      </c>
      <c r="R120" s="19">
        <f t="shared" si="25"/>
        <v>5.3952261821509084E-3</v>
      </c>
      <c r="S120" s="38">
        <f t="shared" si="26"/>
        <v>3.1523378218819217E-2</v>
      </c>
      <c r="AA120" s="44">
        <v>-0.17115</v>
      </c>
      <c r="AB120" s="44">
        <v>-0.17388000000000001</v>
      </c>
      <c r="AC120" s="39">
        <f t="shared" si="27"/>
        <v>-2.7300000000000102E-3</v>
      </c>
      <c r="AD120" s="2">
        <f t="shared" si="20"/>
        <v>2.7300000000000102E-3</v>
      </c>
      <c r="AE120" s="32">
        <f t="shared" si="28"/>
        <v>1.5950920245398834E-2</v>
      </c>
    </row>
    <row r="121" spans="1:31" x14ac:dyDescent="0.2">
      <c r="A121" s="17">
        <f>'FULL SCADA'!M119</f>
        <v>0</v>
      </c>
      <c r="B121" s="37">
        <f>'FULL SCADA'!P119</f>
        <v>10</v>
      </c>
      <c r="C121" s="37">
        <f>'FULL SCADA'!R119</f>
        <v>5</v>
      </c>
      <c r="D121" s="37">
        <f>'FULL SCADA'!V119</f>
        <v>0.02</v>
      </c>
      <c r="E121" s="37">
        <f>'FULL SCADA'!X119</f>
        <v>1</v>
      </c>
      <c r="F121" s="9">
        <f t="shared" si="34"/>
        <v>2.1248E-3</v>
      </c>
      <c r="G121" s="18">
        <f>'FULL SCADA'!F119</f>
        <v>-5.8720000000000001E-2</v>
      </c>
      <c r="H121" s="19">
        <f t="shared" si="21"/>
        <v>-6.5094399999999997E-2</v>
      </c>
      <c r="I121" s="19">
        <f t="shared" si="35"/>
        <v>-6.2969600000000001E-2</v>
      </c>
      <c r="J121" s="19">
        <f t="shared" si="36"/>
        <v>-6.0844800000000004E-2</v>
      </c>
      <c r="K121" s="19">
        <f t="shared" si="37"/>
        <v>-5.6595199999999998E-2</v>
      </c>
      <c r="L121" s="19">
        <f t="shared" si="38"/>
        <v>-5.4470400000000002E-2</v>
      </c>
      <c r="M121" s="19">
        <f t="shared" si="39"/>
        <v>-5.2345599999999999E-2</v>
      </c>
      <c r="N121" s="20">
        <f t="shared" ca="1" si="22"/>
        <v>0.27664817011223919</v>
      </c>
      <c r="O121" s="19">
        <v>0.37495509199701704</v>
      </c>
      <c r="P121" s="49">
        <f t="shared" si="23"/>
        <v>-6.0318488441941667E-2</v>
      </c>
      <c r="Q121" s="19">
        <f t="shared" si="24"/>
        <v>-1.5984884419416659E-3</v>
      </c>
      <c r="R121" s="19">
        <f t="shared" si="25"/>
        <v>1.5984884419416659E-3</v>
      </c>
      <c r="S121" s="38">
        <f t="shared" si="26"/>
        <v>2.7222214610723192E-2</v>
      </c>
      <c r="AA121" s="44">
        <v>-5.8720000000000001E-2</v>
      </c>
      <c r="AB121" s="44">
        <v>-6.1269999999999998E-2</v>
      </c>
      <c r="AC121" s="39">
        <f t="shared" si="27"/>
        <v>-2.5499999999999967E-3</v>
      </c>
      <c r="AD121" s="2">
        <f t="shared" si="20"/>
        <v>2.5499999999999967E-3</v>
      </c>
      <c r="AE121" s="32">
        <f t="shared" si="28"/>
        <v>4.3426430517711112E-2</v>
      </c>
    </row>
    <row r="122" spans="1:31" x14ac:dyDescent="0.2">
      <c r="A122" s="17">
        <f>'FULL SCADA'!M120</f>
        <v>0</v>
      </c>
      <c r="B122" s="37">
        <f>'FULL SCADA'!P120</f>
        <v>11</v>
      </c>
      <c r="C122" s="37">
        <f>'FULL SCADA'!R120</f>
        <v>5</v>
      </c>
      <c r="D122" s="37">
        <f>'FULL SCADA'!V120</f>
        <v>0.02</v>
      </c>
      <c r="E122" s="37">
        <f>'FULL SCADA'!X120</f>
        <v>2</v>
      </c>
      <c r="F122" s="9">
        <f t="shared" si="34"/>
        <v>3.5822666666666665E-3</v>
      </c>
      <c r="G122" s="18">
        <f>'FULL SCADA'!F120</f>
        <v>-1.7340000000000001E-2</v>
      </c>
      <c r="H122" s="19">
        <f t="shared" si="21"/>
        <v>-2.8086800000000002E-2</v>
      </c>
      <c r="I122" s="19">
        <f t="shared" si="35"/>
        <v>-2.4504533333333335E-2</v>
      </c>
      <c r="J122" s="19">
        <f t="shared" si="36"/>
        <v>-2.0922266666666668E-2</v>
      </c>
      <c r="K122" s="19">
        <f t="shared" si="37"/>
        <v>-1.3757733333333334E-2</v>
      </c>
      <c r="L122" s="19">
        <f t="shared" si="38"/>
        <v>-1.0175466666666667E-2</v>
      </c>
      <c r="M122" s="19">
        <f t="shared" si="39"/>
        <v>-6.5932000000000022E-3</v>
      </c>
      <c r="N122" s="20">
        <f t="shared" ca="1" si="22"/>
        <v>0.99644480623078635</v>
      </c>
      <c r="O122" s="19">
        <v>0.45</v>
      </c>
      <c r="P122" s="49">
        <f t="shared" si="23"/>
        <v>-1.8417589491627397E-2</v>
      </c>
      <c r="Q122" s="19">
        <f t="shared" si="24"/>
        <v>-1.0775894916273954E-3</v>
      </c>
      <c r="R122" s="19">
        <f t="shared" si="25"/>
        <v>1.0775894916273954E-3</v>
      </c>
      <c r="S122" s="38">
        <f t="shared" si="26"/>
        <v>6.2144722700541825E-2</v>
      </c>
      <c r="AA122" s="44">
        <v>-1.7340000000000001E-2</v>
      </c>
      <c r="AB122" s="44">
        <v>-1.617E-2</v>
      </c>
      <c r="AC122" s="39">
        <f t="shared" si="27"/>
        <v>1.1700000000000009E-3</v>
      </c>
      <c r="AD122" s="2">
        <f t="shared" si="20"/>
        <v>1.1700000000000009E-3</v>
      </c>
      <c r="AE122" s="32">
        <f t="shared" si="28"/>
        <v>6.7474048442906623E-2</v>
      </c>
    </row>
    <row r="123" spans="1:31" x14ac:dyDescent="0.2">
      <c r="A123" s="17">
        <f>'FULL SCADA'!M121</f>
        <v>0</v>
      </c>
      <c r="B123" s="37">
        <f>'FULL SCADA'!P121</f>
        <v>12</v>
      </c>
      <c r="C123" s="37">
        <f>'FULL SCADA'!R121</f>
        <v>5</v>
      </c>
      <c r="D123" s="37">
        <f>'FULL SCADA'!V121</f>
        <v>0.02</v>
      </c>
      <c r="E123" s="37">
        <f>'FULL SCADA'!X121</f>
        <v>2</v>
      </c>
      <c r="F123" s="9">
        <f t="shared" si="34"/>
        <v>3.5731333333333328E-3</v>
      </c>
      <c r="G123" s="18">
        <f>'FULL SCADA'!F121</f>
        <v>-1.5970000000000002E-2</v>
      </c>
      <c r="H123" s="19">
        <f t="shared" si="21"/>
        <v>-2.6689400000000002E-2</v>
      </c>
      <c r="I123" s="19">
        <f t="shared" si="35"/>
        <v>-2.3116266666666666E-2</v>
      </c>
      <c r="J123" s="19">
        <f t="shared" si="36"/>
        <v>-1.9543133333333334E-2</v>
      </c>
      <c r="K123" s="19">
        <f t="shared" si="37"/>
        <v>-1.2396866666666669E-2</v>
      </c>
      <c r="L123" s="19">
        <f t="shared" si="38"/>
        <v>-8.8237333333333369E-3</v>
      </c>
      <c r="M123" s="19">
        <f t="shared" si="39"/>
        <v>-5.2506000000000028E-3</v>
      </c>
      <c r="N123" s="20">
        <f t="shared" ca="1" si="22"/>
        <v>0.48685660974352274</v>
      </c>
      <c r="O123" s="19">
        <v>0.44</v>
      </c>
      <c r="P123" s="49">
        <f t="shared" si="23"/>
        <v>-1.7259810488318462E-2</v>
      </c>
      <c r="Q123" s="19">
        <f t="shared" si="24"/>
        <v>-1.2898104883184609E-3</v>
      </c>
      <c r="R123" s="19">
        <f t="shared" si="25"/>
        <v>1.2898104883184609E-3</v>
      </c>
      <c r="S123" s="38">
        <f t="shared" si="26"/>
        <v>8.0764589124512259E-2</v>
      </c>
      <c r="AA123" s="44">
        <v>-1.5970000000000002E-2</v>
      </c>
      <c r="AB123" s="44">
        <v>-1.5129999999999999E-2</v>
      </c>
      <c r="AC123" s="39">
        <f t="shared" si="27"/>
        <v>8.400000000000022E-4</v>
      </c>
      <c r="AD123" s="2">
        <f t="shared" si="20"/>
        <v>8.400000000000022E-4</v>
      </c>
      <c r="AE123" s="32">
        <f t="shared" si="28"/>
        <v>5.2598622417032066E-2</v>
      </c>
    </row>
    <row r="124" spans="1:31" x14ac:dyDescent="0.2">
      <c r="A124" s="17">
        <f>'FULL SCADA'!M122</f>
        <v>0</v>
      </c>
      <c r="B124" s="37">
        <f>'FULL SCADA'!P122</f>
        <v>13</v>
      </c>
      <c r="C124" s="37">
        <f>'FULL SCADA'!R122</f>
        <v>5</v>
      </c>
      <c r="D124" s="37">
        <f>'FULL SCADA'!V122</f>
        <v>0.02</v>
      </c>
      <c r="E124" s="37">
        <f>'FULL SCADA'!X122</f>
        <v>1</v>
      </c>
      <c r="F124" s="9">
        <f t="shared" si="34"/>
        <v>2.1503333333333335E-3</v>
      </c>
      <c r="G124" s="18">
        <f>'FULL SCADA'!F122</f>
        <v>-6.2549999999999994E-2</v>
      </c>
      <c r="H124" s="19">
        <f t="shared" si="21"/>
        <v>-6.9000999999999993E-2</v>
      </c>
      <c r="I124" s="19">
        <f t="shared" si="35"/>
        <v>-6.6850666666666655E-2</v>
      </c>
      <c r="J124" s="19">
        <f t="shared" si="36"/>
        <v>-6.4700333333333332E-2</v>
      </c>
      <c r="K124" s="19">
        <f t="shared" si="37"/>
        <v>-6.0399666666666664E-2</v>
      </c>
      <c r="L124" s="19">
        <f t="shared" si="38"/>
        <v>-5.8249333333333327E-2</v>
      </c>
      <c r="M124" s="19">
        <f t="shared" si="39"/>
        <v>-5.6098999999999996E-2</v>
      </c>
      <c r="N124" s="20">
        <f t="shared" ca="1" si="22"/>
        <v>0.31850592487199325</v>
      </c>
      <c r="O124" s="19">
        <v>0.83683543101804725</v>
      </c>
      <c r="P124" s="49">
        <f t="shared" si="23"/>
        <v>-5.8192383705008677E-2</v>
      </c>
      <c r="Q124" s="19">
        <f t="shared" si="24"/>
        <v>4.3576162949913178E-3</v>
      </c>
      <c r="R124" s="19">
        <f t="shared" si="25"/>
        <v>4.3576162949913178E-3</v>
      </c>
      <c r="S124" s="38">
        <f t="shared" si="26"/>
        <v>6.9666127817607004E-2</v>
      </c>
      <c r="AA124" s="44">
        <v>-6.2549999999999994E-2</v>
      </c>
      <c r="AB124" s="44">
        <v>-6.2590000000000007E-2</v>
      </c>
      <c r="AC124" s="39">
        <f t="shared" si="27"/>
        <v>-4.0000000000012248E-5</v>
      </c>
      <c r="AD124" s="2">
        <f t="shared" si="20"/>
        <v>4.0000000000012248E-5</v>
      </c>
      <c r="AE124" s="32">
        <f t="shared" si="28"/>
        <v>6.3948840927277779E-4</v>
      </c>
    </row>
    <row r="125" spans="1:31" ht="13.5" thickBot="1" x14ac:dyDescent="0.25">
      <c r="A125" s="17">
        <f>'FULL SCADA'!M123</f>
        <v>0</v>
      </c>
      <c r="B125" s="37">
        <f>'FULL SCADA'!P123</f>
        <v>14</v>
      </c>
      <c r="C125" s="37">
        <f>'FULL SCADA'!R123</f>
        <v>5</v>
      </c>
      <c r="D125" s="37">
        <f>'FULL SCADA'!V123</f>
        <v>0.02</v>
      </c>
      <c r="E125" s="37">
        <f>'FULL SCADA'!X123</f>
        <v>2</v>
      </c>
      <c r="F125" s="131">
        <f t="shared" si="34"/>
        <v>3.7801999999999996E-3</v>
      </c>
      <c r="G125" s="18">
        <f>'FULL SCADA'!F123</f>
        <v>-4.7030000000000002E-2</v>
      </c>
      <c r="H125" s="27">
        <f t="shared" si="21"/>
        <v>-5.8370600000000002E-2</v>
      </c>
      <c r="I125" s="27">
        <f t="shared" si="35"/>
        <v>-5.4590400000000004E-2</v>
      </c>
      <c r="J125" s="27">
        <f t="shared" si="36"/>
        <v>-5.08102E-2</v>
      </c>
      <c r="K125" s="27">
        <f t="shared" si="37"/>
        <v>-4.3249800000000005E-2</v>
      </c>
      <c r="L125" s="27">
        <f t="shared" si="38"/>
        <v>-3.9469600000000001E-2</v>
      </c>
      <c r="M125" s="27">
        <f t="shared" si="39"/>
        <v>-3.5689400000000003E-2</v>
      </c>
      <c r="N125" s="28">
        <f ca="1">RAND()</f>
        <v>0.7114110459216626</v>
      </c>
      <c r="O125" s="27">
        <v>0.42630796112958813</v>
      </c>
      <c r="P125" s="52">
        <f t="shared" si="23"/>
        <v>-4.8705948934149791E-2</v>
      </c>
      <c r="Q125" s="27">
        <f t="shared" si="24"/>
        <v>-1.6759489341497888E-3</v>
      </c>
      <c r="R125" s="27">
        <f t="shared" si="25"/>
        <v>1.6759489341497888E-3</v>
      </c>
      <c r="S125" s="38">
        <f t="shared" si="26"/>
        <v>3.5635741742500289E-2</v>
      </c>
      <c r="AA125" s="44">
        <v>-4.7030000000000002E-2</v>
      </c>
      <c r="AB125" s="44">
        <v>-5.083E-2</v>
      </c>
      <c r="AC125" s="39">
        <f t="shared" si="27"/>
        <v>-3.7999999999999978E-3</v>
      </c>
      <c r="AD125" s="2">
        <f t="shared" si="20"/>
        <v>3.7999999999999978E-3</v>
      </c>
      <c r="AE125" s="32">
        <f t="shared" si="28"/>
        <v>8.0799489687433501E-2</v>
      </c>
    </row>
    <row r="126" spans="1:31" x14ac:dyDescent="0.2">
      <c r="A126" s="17"/>
    </row>
    <row r="127" spans="1:31" x14ac:dyDescent="0.2">
      <c r="A127" s="17"/>
    </row>
    <row r="128" spans="1:31" x14ac:dyDescent="0.2">
      <c r="A128" s="17"/>
    </row>
    <row r="129" spans="1:1" x14ac:dyDescent="0.2">
      <c r="A129" s="17"/>
    </row>
    <row r="130" spans="1:1" x14ac:dyDescent="0.2">
      <c r="A130" s="17"/>
    </row>
    <row r="131" spans="1:1" x14ac:dyDescent="0.2">
      <c r="A131" s="17"/>
    </row>
    <row r="132" spans="1:1" x14ac:dyDescent="0.2">
      <c r="A132" s="17"/>
    </row>
    <row r="133" spans="1:1" x14ac:dyDescent="0.2">
      <c r="A133" s="17"/>
    </row>
    <row r="134" spans="1:1" x14ac:dyDescent="0.2">
      <c r="A134" s="17"/>
    </row>
  </sheetData>
  <mergeCells count="1">
    <mergeCell ref="J1:K1"/>
  </mergeCells>
  <phoneticPr fontId="2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"/>
  <sheetViews>
    <sheetView workbookViewId="0">
      <selection sqref="A1:IV65536"/>
    </sheetView>
  </sheetViews>
  <sheetFormatPr defaultRowHeight="12.75" x14ac:dyDescent="0.2"/>
  <cols>
    <col min="1" max="1" width="4" customWidth="1"/>
    <col min="2" max="2" width="6.140625" customWidth="1"/>
    <col min="3" max="5" width="4.7109375" customWidth="1"/>
    <col min="7" max="7" width="10.140625" style="1" bestFit="1" customWidth="1"/>
    <col min="14" max="14" width="9.140625" style="6"/>
    <col min="16" max="16" width="9.140625" style="47"/>
  </cols>
  <sheetData>
    <row r="1" spans="1:31" x14ac:dyDescent="0.2">
      <c r="A1" t="s">
        <v>674</v>
      </c>
      <c r="G1" s="1" t="s">
        <v>663</v>
      </c>
      <c r="H1" s="3">
        <f>M1</f>
        <v>2.1450000000000067</v>
      </c>
      <c r="I1">
        <f>(95.44-J1)/2</f>
        <v>13.589999999999996</v>
      </c>
      <c r="J1" s="201">
        <v>68.260000000000005</v>
      </c>
      <c r="K1" s="201"/>
      <c r="L1">
        <f>I1</f>
        <v>13.589999999999996</v>
      </c>
      <c r="M1" s="3">
        <f>(99.73-I1-J1-L1)/2</f>
        <v>2.1450000000000067</v>
      </c>
    </row>
    <row r="2" spans="1:31" x14ac:dyDescent="0.2">
      <c r="G2" s="1">
        <v>0.5</v>
      </c>
      <c r="H2" s="2">
        <f>I2-(H1/100)</f>
        <v>1.3499999999999207E-3</v>
      </c>
      <c r="I2" s="2">
        <f>J2-(I1/100)</f>
        <v>2.2799999999999987E-2</v>
      </c>
      <c r="J2" s="4">
        <f>G2-(J1/200)</f>
        <v>0.15869999999999995</v>
      </c>
      <c r="K2" s="2">
        <f>G2+(J1/200)</f>
        <v>0.84130000000000005</v>
      </c>
      <c r="L2" s="2">
        <f>K2+(L1/100)</f>
        <v>0.97720000000000007</v>
      </c>
      <c r="M2" s="2">
        <f>L2+(M1/100)</f>
        <v>0.99865000000000015</v>
      </c>
      <c r="S2" t="s">
        <v>418</v>
      </c>
      <c r="U2" t="s">
        <v>675</v>
      </c>
      <c r="W2" s="39"/>
      <c r="AA2" t="s">
        <v>676</v>
      </c>
    </row>
    <row r="3" spans="1:31" ht="13.5" thickBot="1" x14ac:dyDescent="0.25">
      <c r="A3" t="s">
        <v>671</v>
      </c>
      <c r="B3" t="s">
        <v>672</v>
      </c>
      <c r="C3" t="s">
        <v>673</v>
      </c>
      <c r="D3" t="s">
        <v>425</v>
      </c>
      <c r="E3" t="s">
        <v>426</v>
      </c>
      <c r="F3" t="s">
        <v>656</v>
      </c>
      <c r="G3" s="1" t="s">
        <v>757</v>
      </c>
      <c r="H3" t="s">
        <v>657</v>
      </c>
      <c r="I3" t="s">
        <v>659</v>
      </c>
      <c r="J3" t="s">
        <v>660</v>
      </c>
      <c r="K3" t="s">
        <v>661</v>
      </c>
      <c r="L3" t="s">
        <v>658</v>
      </c>
      <c r="M3" t="s">
        <v>662</v>
      </c>
      <c r="O3" t="s">
        <v>666</v>
      </c>
      <c r="P3" s="47" t="s">
        <v>665</v>
      </c>
      <c r="Q3" t="s">
        <v>664</v>
      </c>
      <c r="R3" t="s">
        <v>670</v>
      </c>
      <c r="S3" s="127">
        <f>AVERAGE(S4:S111)</f>
        <v>4.3222140454787922E-3</v>
      </c>
      <c r="U3" s="7" t="s">
        <v>667</v>
      </c>
      <c r="V3" s="7" t="s">
        <v>668</v>
      </c>
      <c r="W3" s="39" t="s">
        <v>664</v>
      </c>
      <c r="X3" t="s">
        <v>670</v>
      </c>
      <c r="AA3" s="7" t="s">
        <v>667</v>
      </c>
      <c r="AB3" s="7" t="s">
        <v>668</v>
      </c>
    </row>
    <row r="4" spans="1:31" x14ac:dyDescent="0.2">
      <c r="A4" s="17">
        <f>'FULL PMU'!M2</f>
        <v>0</v>
      </c>
      <c r="B4" s="37">
        <f>'FULL PMU'!P2</f>
        <v>1</v>
      </c>
      <c r="C4" s="37">
        <f>'FULL PMU'!R2</f>
        <v>3</v>
      </c>
      <c r="D4" s="37">
        <f>'FULL PMU'!V2</f>
        <v>0.02</v>
      </c>
      <c r="E4" s="37">
        <f>'FULL PMU'!X2</f>
        <v>1</v>
      </c>
      <c r="F4" s="9">
        <f>D4*PI()/180</f>
        <v>3.4906585039886593E-4</v>
      </c>
      <c r="G4" s="11">
        <f>'FULL PMU'!F2</f>
        <v>0</v>
      </c>
      <c r="H4" s="12">
        <f>$G4-3*F4</f>
        <v>-1.0471975511965978E-3</v>
      </c>
      <c r="I4" s="12">
        <f>$G4-2*F4</f>
        <v>-6.9813170079773186E-4</v>
      </c>
      <c r="J4" s="13">
        <f>$G4-F4</f>
        <v>-3.4906585039886593E-4</v>
      </c>
      <c r="K4" s="12">
        <f>$G4+F4</f>
        <v>3.4906585039886593E-4</v>
      </c>
      <c r="L4" s="12">
        <f>$G4+2*F4</f>
        <v>6.9813170079773186E-4</v>
      </c>
      <c r="M4" s="12">
        <f>$G4+3*F4</f>
        <v>1.0471975511965978E-3</v>
      </c>
      <c r="N4" s="14">
        <f ca="1">RAND()</f>
        <v>0.49900099435201162</v>
      </c>
      <c r="O4" s="13">
        <v>0.1047319778130813</v>
      </c>
      <c r="P4" s="48">
        <f>((M4-H4)*(O4-$H$2)/($M$2-$H$2))+(H4)</f>
        <v>-8.3008864915364228E-4</v>
      </c>
      <c r="Q4" s="12">
        <f>ABS(P4)-ABS(G4)</f>
        <v>8.3008864915364228E-4</v>
      </c>
      <c r="R4" s="40">
        <f>ABS(Q4)</f>
        <v>8.3008864915364228E-4</v>
      </c>
      <c r="S4" s="32"/>
      <c r="U4" s="8">
        <v>-1.47689</v>
      </c>
      <c r="V4" s="8">
        <v>-1.46993</v>
      </c>
      <c r="W4" s="39">
        <f>V4-U4</f>
        <v>6.9600000000000772E-3</v>
      </c>
      <c r="X4" s="2">
        <f t="shared" ref="X4:X40" si="0">ABS(W4)</f>
        <v>6.9600000000000772E-3</v>
      </c>
      <c r="Y4" s="32">
        <f>ABS(X4/U4)</f>
        <v>4.7126055427283526E-3</v>
      </c>
      <c r="AA4" s="44">
        <v>1.5680499999999999</v>
      </c>
      <c r="AB4" s="44">
        <v>1.56277</v>
      </c>
      <c r="AC4" s="39">
        <f>AB4-AA4</f>
        <v>-5.2799999999999514E-3</v>
      </c>
      <c r="AD4" s="2">
        <f t="shared" ref="AD4:AD67" si="1">ABS(AC4)</f>
        <v>5.2799999999999514E-3</v>
      </c>
      <c r="AE4" s="32">
        <f>ABS(AD4/AA4)</f>
        <v>3.3672395650648588E-3</v>
      </c>
    </row>
    <row r="5" spans="1:31" x14ac:dyDescent="0.2">
      <c r="A5" s="17">
        <f>'FULL PMU'!M3</f>
        <v>0</v>
      </c>
      <c r="B5" s="37">
        <f>'FULL PMU'!P3</f>
        <v>2</v>
      </c>
      <c r="C5" s="37">
        <f>'FULL PMU'!R3</f>
        <v>3</v>
      </c>
      <c r="D5" s="37">
        <f>'FULL PMU'!V3</f>
        <v>0.02</v>
      </c>
      <c r="E5" s="37">
        <f>'FULL PMU'!X3</f>
        <v>1</v>
      </c>
      <c r="F5" s="9">
        <f t="shared" ref="F5:F17" si="2">D5*PI()/180</f>
        <v>3.4906585039886593E-4</v>
      </c>
      <c r="G5" s="18">
        <f>'FULL PMU'!F3</f>
        <v>-8.6919999999999997E-2</v>
      </c>
      <c r="H5" s="19">
        <f>$G5-3*F5</f>
        <v>-8.7967197551196599E-2</v>
      </c>
      <c r="I5" s="19">
        <f>$G5-2*F5</f>
        <v>-8.7618131700797727E-2</v>
      </c>
      <c r="J5" s="19">
        <f>$G5-F5</f>
        <v>-8.7269065850398869E-2</v>
      </c>
      <c r="K5" s="19">
        <f>$G5+F5</f>
        <v>-8.6570934149601125E-2</v>
      </c>
      <c r="L5" s="19">
        <f>$G5+2*F5</f>
        <v>-8.6221868299202267E-2</v>
      </c>
      <c r="M5" s="19">
        <f>$G5+3*F5</f>
        <v>-8.5872802448803395E-2</v>
      </c>
      <c r="N5" s="20">
        <f t="shared" ref="N5:N68" ca="1" si="3">RAND()</f>
        <v>0.1442672180035125</v>
      </c>
      <c r="O5" s="19">
        <v>0.1915790589115911</v>
      </c>
      <c r="P5" s="46">
        <f t="shared" ref="P5:P68" si="4">((M5-H5)*(O5-$H$2)/($M$2-$H$2))+(H5)</f>
        <v>-8.7567704109586947E-2</v>
      </c>
      <c r="Q5" s="19">
        <f t="shared" ref="Q5:Q43" si="5">P5-G5</f>
        <v>-6.4770410958694957E-4</v>
      </c>
      <c r="R5" s="41">
        <f t="shared" ref="R5:R68" si="6">ABS(Q5)</f>
        <v>6.4770410958694957E-4</v>
      </c>
      <c r="S5" s="32">
        <f t="shared" ref="S5:S68" si="7">ABS(R5/G5)</f>
        <v>7.4517269855838659E-3</v>
      </c>
      <c r="U5" s="8">
        <v>0.69588000000000005</v>
      </c>
      <c r="V5" s="8">
        <v>0.69401999999999997</v>
      </c>
      <c r="W5" s="39">
        <f t="shared" ref="W5:W41" si="8">V5-U5</f>
        <v>-1.8600000000000838E-3</v>
      </c>
      <c r="X5" s="2">
        <f t="shared" si="0"/>
        <v>1.8600000000000838E-3</v>
      </c>
      <c r="Y5" s="32">
        <f t="shared" ref="Y5:Y61" si="9">ABS(X5/U5)</f>
        <v>2.67287463355763E-3</v>
      </c>
      <c r="AA5" s="44">
        <v>-1.52511</v>
      </c>
      <c r="AB5" s="44">
        <v>-1.54782</v>
      </c>
      <c r="AC5" s="39">
        <f t="shared" ref="AC5:AC68" si="10">AB5-AA5</f>
        <v>-2.2710000000000008E-2</v>
      </c>
      <c r="AD5" s="2">
        <f t="shared" si="1"/>
        <v>2.2710000000000008E-2</v>
      </c>
      <c r="AE5" s="32">
        <f t="shared" ref="AE5:AE68" si="11">ABS(AD5/AA5)</f>
        <v>1.4890729193304095E-2</v>
      </c>
    </row>
    <row r="6" spans="1:31" x14ac:dyDescent="0.2">
      <c r="A6" s="17">
        <f>'FULL PMU'!M4</f>
        <v>0</v>
      </c>
      <c r="B6" s="37">
        <f>'FULL PMU'!P4</f>
        <v>3</v>
      </c>
      <c r="C6" s="37">
        <f>'FULL PMU'!R4</f>
        <v>3</v>
      </c>
      <c r="D6" s="37">
        <f>'FULL PMU'!V4</f>
        <v>0.02</v>
      </c>
      <c r="E6" s="37">
        <f>'FULL PMU'!X4</f>
        <v>1</v>
      </c>
      <c r="F6" s="9">
        <f t="shared" si="2"/>
        <v>3.4906585039886593E-4</v>
      </c>
      <c r="G6" s="18">
        <f>'FULL PMU'!F4</f>
        <v>-0.22217999999999999</v>
      </c>
      <c r="H6" s="19">
        <f t="shared" ref="H6:H69" si="12">$G6-3*F6</f>
        <v>-0.22322719755119658</v>
      </c>
      <c r="I6" s="19">
        <f t="shared" ref="I6:I69" si="13">$G6-2*F6</f>
        <v>-0.22287813170079773</v>
      </c>
      <c r="J6" s="19">
        <f t="shared" ref="J6:J69" si="14">$G6-F6</f>
        <v>-0.22252906585039886</v>
      </c>
      <c r="K6" s="19">
        <f t="shared" ref="K6:K69" si="15">$G6+F6</f>
        <v>-0.22183093414960112</v>
      </c>
      <c r="L6" s="19">
        <f t="shared" ref="L6:L69" si="16">$G6+2*F6</f>
        <v>-0.22148186829920224</v>
      </c>
      <c r="M6" s="19">
        <f t="shared" ref="M6:M69" si="17">$G6+3*F6</f>
        <v>-0.2211328024488034</v>
      </c>
      <c r="N6" s="20">
        <f t="shared" ca="1" si="3"/>
        <v>0.65313228826667868</v>
      </c>
      <c r="O6" s="19">
        <v>3.0375832583054319E-2</v>
      </c>
      <c r="P6" s="46">
        <f t="shared" si="4"/>
        <v>-0.22316624140800512</v>
      </c>
      <c r="Q6" s="19">
        <f t="shared" si="5"/>
        <v>-9.8624140800512849E-4</v>
      </c>
      <c r="R6" s="41">
        <f t="shared" si="6"/>
        <v>9.8624140800512849E-4</v>
      </c>
      <c r="S6" s="32">
        <f t="shared" si="7"/>
        <v>4.438929732672286E-3</v>
      </c>
      <c r="U6" s="8">
        <v>0.53613</v>
      </c>
      <c r="V6" s="8">
        <v>0.53707000000000005</v>
      </c>
      <c r="W6" s="39">
        <f t="shared" si="8"/>
        <v>9.4000000000005191E-4</v>
      </c>
      <c r="X6" s="2">
        <f t="shared" si="0"/>
        <v>9.4000000000005191E-4</v>
      </c>
      <c r="Y6" s="32">
        <f t="shared" si="9"/>
        <v>1.7533061011322849E-3</v>
      </c>
      <c r="AA6" s="44">
        <v>0.75460000000000005</v>
      </c>
      <c r="AB6" s="44">
        <v>0.74333000000000005</v>
      </c>
      <c r="AC6" s="39">
        <f t="shared" si="10"/>
        <v>-1.1270000000000002E-2</v>
      </c>
      <c r="AD6" s="2">
        <f t="shared" si="1"/>
        <v>1.1270000000000002E-2</v>
      </c>
      <c r="AE6" s="32">
        <f t="shared" si="11"/>
        <v>1.4935064935064937E-2</v>
      </c>
    </row>
    <row r="7" spans="1:31" x14ac:dyDescent="0.2">
      <c r="A7" s="17">
        <f>'FULL PMU'!M5</f>
        <v>0</v>
      </c>
      <c r="B7" s="37">
        <f>'FULL PMU'!P5</f>
        <v>4</v>
      </c>
      <c r="C7" s="37">
        <f>'FULL PMU'!R5</f>
        <v>3</v>
      </c>
      <c r="D7" s="37">
        <f>'FULL PMU'!V5</f>
        <v>0.02</v>
      </c>
      <c r="E7" s="37">
        <f>'FULL PMU'!X5</f>
        <v>1</v>
      </c>
      <c r="F7" s="9">
        <f t="shared" si="2"/>
        <v>3.4906585039886593E-4</v>
      </c>
      <c r="G7" s="18">
        <f>'FULL PMU'!F5</f>
        <v>-0.17993999999999999</v>
      </c>
      <c r="H7" s="19">
        <f t="shared" si="12"/>
        <v>-0.18098719755119658</v>
      </c>
      <c r="I7" s="19">
        <f t="shared" si="13"/>
        <v>-0.18063813170079773</v>
      </c>
      <c r="J7" s="19">
        <f t="shared" si="14"/>
        <v>-0.18028906585039886</v>
      </c>
      <c r="K7" s="19">
        <f t="shared" si="15"/>
        <v>-0.17959093414960112</v>
      </c>
      <c r="L7" s="19">
        <f t="shared" si="16"/>
        <v>-0.17924186829920224</v>
      </c>
      <c r="M7" s="19">
        <f t="shared" si="17"/>
        <v>-0.1788928024488034</v>
      </c>
      <c r="N7" s="20">
        <f t="shared" ca="1" si="3"/>
        <v>0.55367289384163321</v>
      </c>
      <c r="O7" s="19">
        <v>0.20581555907886706</v>
      </c>
      <c r="P7" s="46">
        <f t="shared" si="4"/>
        <v>-0.1805578065298962</v>
      </c>
      <c r="Q7" s="19">
        <f t="shared" si="5"/>
        <v>-6.1780652989620877E-4</v>
      </c>
      <c r="R7" s="41">
        <f t="shared" si="6"/>
        <v>6.1780652989620877E-4</v>
      </c>
      <c r="S7" s="32">
        <f t="shared" si="7"/>
        <v>3.4334029670790751E-3</v>
      </c>
      <c r="U7" s="8">
        <v>0.39426</v>
      </c>
      <c r="V7" s="8">
        <v>0.39455000000000001</v>
      </c>
      <c r="W7" s="39">
        <f t="shared" si="8"/>
        <v>2.9000000000001247E-4</v>
      </c>
      <c r="X7" s="2">
        <f t="shared" si="0"/>
        <v>2.9000000000001247E-4</v>
      </c>
      <c r="Y7" s="32">
        <f t="shared" si="9"/>
        <v>7.3555521736928039E-4</v>
      </c>
      <c r="AA7" s="44">
        <v>-0.72702</v>
      </c>
      <c r="AB7" s="44">
        <v>-0.72463</v>
      </c>
      <c r="AC7" s="39">
        <f t="shared" si="10"/>
        <v>2.3900000000000032E-3</v>
      </c>
      <c r="AD7" s="2">
        <f t="shared" si="1"/>
        <v>2.3900000000000032E-3</v>
      </c>
      <c r="AE7" s="32">
        <f t="shared" si="11"/>
        <v>3.2873923688481791E-3</v>
      </c>
    </row>
    <row r="8" spans="1:31" x14ac:dyDescent="0.2">
      <c r="A8" s="17">
        <f>'FULL PMU'!M6</f>
        <v>0</v>
      </c>
      <c r="B8" s="37">
        <f>'FULL PMU'!P6</f>
        <v>5</v>
      </c>
      <c r="C8" s="37">
        <f>'FULL PMU'!R6</f>
        <v>3</v>
      </c>
      <c r="D8" s="37">
        <f>'FULL PMU'!V6</f>
        <v>0.02</v>
      </c>
      <c r="E8" s="37">
        <f>'FULL PMU'!X6</f>
        <v>1</v>
      </c>
      <c r="F8" s="9">
        <f t="shared" si="2"/>
        <v>3.4906585039886593E-4</v>
      </c>
      <c r="G8" s="18">
        <f>'FULL PMU'!F6</f>
        <v>-0.15307000000000001</v>
      </c>
      <c r="H8" s="19">
        <f t="shared" si="12"/>
        <v>-0.1541171975511966</v>
      </c>
      <c r="I8" s="19">
        <f t="shared" si="13"/>
        <v>-0.15376813170079776</v>
      </c>
      <c r="J8" s="19">
        <f t="shared" si="14"/>
        <v>-0.15341906585039888</v>
      </c>
      <c r="K8" s="19">
        <f t="shared" si="15"/>
        <v>-0.15272093414960114</v>
      </c>
      <c r="L8" s="19">
        <f t="shared" si="16"/>
        <v>-0.15237186829920227</v>
      </c>
      <c r="M8" s="19">
        <f t="shared" si="17"/>
        <v>-0.15202280244880342</v>
      </c>
      <c r="N8" s="20">
        <f t="shared" ca="1" si="3"/>
        <v>0.71094533553163719</v>
      </c>
      <c r="O8" s="19">
        <v>0.7149801693410629</v>
      </c>
      <c r="P8" s="46">
        <f t="shared" si="4"/>
        <v>-0.15261852761076952</v>
      </c>
      <c r="Q8" s="19">
        <f t="shared" si="5"/>
        <v>4.5147238923048949E-4</v>
      </c>
      <c r="R8" s="41">
        <f t="shared" si="6"/>
        <v>4.5147238923048949E-4</v>
      </c>
      <c r="S8" s="32">
        <f t="shared" si="7"/>
        <v>2.9494505078100832E-3</v>
      </c>
      <c r="U8" s="8">
        <v>-0.13685</v>
      </c>
      <c r="V8" s="8">
        <v>-0.13727</v>
      </c>
      <c r="W8" s="39">
        <f t="shared" si="8"/>
        <v>-4.200000000000037E-4</v>
      </c>
      <c r="X8" s="2">
        <f t="shared" si="0"/>
        <v>4.200000000000037E-4</v>
      </c>
      <c r="Y8" s="32">
        <f t="shared" si="9"/>
        <v>3.0690537084399248E-3</v>
      </c>
      <c r="AA8" s="44">
        <v>0.73304999999999998</v>
      </c>
      <c r="AB8" s="44">
        <v>0.73387999999999998</v>
      </c>
      <c r="AC8" s="39">
        <f t="shared" si="10"/>
        <v>8.2999999999999741E-4</v>
      </c>
      <c r="AD8" s="2">
        <f t="shared" si="1"/>
        <v>8.2999999999999741E-4</v>
      </c>
      <c r="AE8" s="32">
        <f t="shared" si="11"/>
        <v>1.1322556442261748E-3</v>
      </c>
    </row>
    <row r="9" spans="1:31" x14ac:dyDescent="0.2">
      <c r="A9" s="17">
        <f>'FULL PMU'!M7</f>
        <v>0</v>
      </c>
      <c r="B9" s="37">
        <f>'FULL PMU'!P7</f>
        <v>6</v>
      </c>
      <c r="C9" s="37">
        <f>'FULL PMU'!R7</f>
        <v>3</v>
      </c>
      <c r="D9" s="37">
        <f>'FULL PMU'!V7</f>
        <v>0.02</v>
      </c>
      <c r="E9" s="37">
        <f>'FULL PMU'!X7</f>
        <v>1</v>
      </c>
      <c r="F9" s="9">
        <f t="shared" si="2"/>
        <v>3.4906585039886593E-4</v>
      </c>
      <c r="G9" s="18">
        <f>'FULL PMU'!F7</f>
        <v>-0.24818999999999999</v>
      </c>
      <c r="H9" s="19">
        <f t="shared" si="12"/>
        <v>-0.24923719755119658</v>
      </c>
      <c r="I9" s="19">
        <f t="shared" si="13"/>
        <v>-0.24888813170079774</v>
      </c>
      <c r="J9" s="19">
        <f t="shared" si="14"/>
        <v>-0.24853906585039887</v>
      </c>
      <c r="K9" s="19">
        <f t="shared" si="15"/>
        <v>-0.24784093414960112</v>
      </c>
      <c r="L9" s="19">
        <f t="shared" si="16"/>
        <v>-0.24749186829920225</v>
      </c>
      <c r="M9" s="19">
        <f t="shared" si="17"/>
        <v>-0.24714280244880341</v>
      </c>
      <c r="N9" s="20">
        <f t="shared" ca="1" si="3"/>
        <v>0.86461465209872679</v>
      </c>
      <c r="O9" s="19">
        <v>0.25112464230619391</v>
      </c>
      <c r="P9" s="46">
        <f t="shared" si="4"/>
        <v>-0.24871265449740323</v>
      </c>
      <c r="Q9" s="19">
        <f t="shared" si="5"/>
        <v>-5.2265449740324099E-4</v>
      </c>
      <c r="R9" s="41">
        <f t="shared" si="6"/>
        <v>5.2265449740324099E-4</v>
      </c>
      <c r="S9" s="32">
        <f t="shared" si="7"/>
        <v>2.1058644482180628E-3</v>
      </c>
      <c r="U9" s="8">
        <v>-9.4769999999999993E-2</v>
      </c>
      <c r="V9" s="8">
        <v>-9.5460000000000003E-2</v>
      </c>
      <c r="W9" s="39">
        <f t="shared" si="8"/>
        <v>-6.9000000000001005E-4</v>
      </c>
      <c r="X9" s="2">
        <f t="shared" si="0"/>
        <v>6.9000000000001005E-4</v>
      </c>
      <c r="Y9" s="32">
        <f t="shared" si="9"/>
        <v>7.2807850585629432E-3</v>
      </c>
      <c r="AA9" s="44">
        <v>-0.70977999999999997</v>
      </c>
      <c r="AB9" s="44">
        <v>-0.70001000000000002</v>
      </c>
      <c r="AC9" s="39">
        <f t="shared" si="10"/>
        <v>9.7699999999999454E-3</v>
      </c>
      <c r="AD9" s="2">
        <f t="shared" si="1"/>
        <v>9.7699999999999454E-3</v>
      </c>
      <c r="AE9" s="32">
        <f t="shared" si="11"/>
        <v>1.3764828538420279E-2</v>
      </c>
    </row>
    <row r="10" spans="1:31" x14ac:dyDescent="0.2">
      <c r="A10" s="17">
        <f>'FULL PMU'!M8</f>
        <v>0</v>
      </c>
      <c r="B10" s="37">
        <f>'FULL PMU'!P8</f>
        <v>7</v>
      </c>
      <c r="C10" s="37">
        <f>'FULL PMU'!R8</f>
        <v>3</v>
      </c>
      <c r="D10" s="37">
        <f>'FULL PMU'!V8</f>
        <v>0.02</v>
      </c>
      <c r="E10" s="37">
        <f>'FULL PMU'!X8</f>
        <v>1</v>
      </c>
      <c r="F10" s="9">
        <f t="shared" si="2"/>
        <v>3.4906585039886593E-4</v>
      </c>
      <c r="G10" s="18">
        <f>'FULL PMU'!F8</f>
        <v>-0.23318</v>
      </c>
      <c r="H10" s="19">
        <f t="shared" si="12"/>
        <v>-0.23422719755119659</v>
      </c>
      <c r="I10" s="19">
        <f t="shared" si="13"/>
        <v>-0.23387813170079774</v>
      </c>
      <c r="J10" s="19">
        <f t="shared" si="14"/>
        <v>-0.23352906585039887</v>
      </c>
      <c r="K10" s="19">
        <f t="shared" si="15"/>
        <v>-0.23283093414960113</v>
      </c>
      <c r="L10" s="19">
        <f t="shared" si="16"/>
        <v>-0.23248186829920225</v>
      </c>
      <c r="M10" s="19">
        <f t="shared" si="17"/>
        <v>-0.23213280244880341</v>
      </c>
      <c r="N10" s="20">
        <f t="shared" ca="1" si="3"/>
        <v>0.89404362592740283</v>
      </c>
      <c r="O10" s="19">
        <v>0.86739252885379781</v>
      </c>
      <c r="P10" s="46">
        <f t="shared" si="4"/>
        <v>-0.23240845170652036</v>
      </c>
      <c r="Q10" s="19">
        <f t="shared" si="5"/>
        <v>7.7154829347964027E-4</v>
      </c>
      <c r="R10" s="41">
        <f t="shared" si="6"/>
        <v>7.7154829347964027E-4</v>
      </c>
      <c r="S10" s="32">
        <f t="shared" si="7"/>
        <v>3.3088099042784128E-3</v>
      </c>
      <c r="U10" s="8">
        <v>-3.0099999999999998E-2</v>
      </c>
      <c r="V10" s="8">
        <v>-3.0099999999999998E-2</v>
      </c>
      <c r="W10" s="39">
        <f t="shared" si="8"/>
        <v>0</v>
      </c>
      <c r="X10" s="2">
        <f t="shared" si="0"/>
        <v>0</v>
      </c>
      <c r="Y10" s="32">
        <f t="shared" si="9"/>
        <v>0</v>
      </c>
      <c r="AA10" s="44">
        <v>0.56086999999999998</v>
      </c>
      <c r="AB10" s="44">
        <v>0.56943999999999995</v>
      </c>
      <c r="AC10" s="39">
        <f t="shared" si="10"/>
        <v>8.5699999999999665E-3</v>
      </c>
      <c r="AD10" s="2">
        <f t="shared" si="1"/>
        <v>8.5699999999999665E-3</v>
      </c>
      <c r="AE10" s="32">
        <f t="shared" si="11"/>
        <v>1.5279833116408377E-2</v>
      </c>
    </row>
    <row r="11" spans="1:31" x14ac:dyDescent="0.2">
      <c r="A11" s="17">
        <f>'FULL PMU'!M9</f>
        <v>0</v>
      </c>
      <c r="B11" s="37">
        <f>'FULL PMU'!P9</f>
        <v>8</v>
      </c>
      <c r="C11" s="37">
        <f>'FULL PMU'!R9</f>
        <v>3</v>
      </c>
      <c r="D11" s="37">
        <f>'FULL PMU'!V9</f>
        <v>0.02</v>
      </c>
      <c r="E11" s="37">
        <f>'FULL PMU'!X9</f>
        <v>1</v>
      </c>
      <c r="F11" s="9">
        <f t="shared" si="2"/>
        <v>3.4906585039886593E-4</v>
      </c>
      <c r="G11" s="18">
        <f>'FULL PMU'!F9</f>
        <v>-0.23318</v>
      </c>
      <c r="H11" s="19">
        <f t="shared" si="12"/>
        <v>-0.23422719755119659</v>
      </c>
      <c r="I11" s="19">
        <f t="shared" si="13"/>
        <v>-0.23387813170079774</v>
      </c>
      <c r="J11" s="19">
        <f t="shared" si="14"/>
        <v>-0.23352906585039887</v>
      </c>
      <c r="K11" s="19">
        <f t="shared" si="15"/>
        <v>-0.23283093414960113</v>
      </c>
      <c r="L11" s="19">
        <f t="shared" si="16"/>
        <v>-0.23248186829920225</v>
      </c>
      <c r="M11" s="19">
        <f t="shared" si="17"/>
        <v>-0.23213280244880341</v>
      </c>
      <c r="N11" s="20">
        <f t="shared" ca="1" si="3"/>
        <v>0.34791558599010974</v>
      </c>
      <c r="O11" s="19">
        <v>0.60881699901991326</v>
      </c>
      <c r="P11" s="49">
        <f t="shared" si="4"/>
        <v>-0.23295147719863188</v>
      </c>
      <c r="Q11" s="19">
        <f t="shared" si="5"/>
        <v>2.2852280136811953E-4</v>
      </c>
      <c r="R11" s="41">
        <f t="shared" si="6"/>
        <v>2.2852280136811953E-4</v>
      </c>
      <c r="S11" s="38">
        <f t="shared" si="7"/>
        <v>9.8002745247499591E-4</v>
      </c>
      <c r="U11" s="8">
        <v>-4.3049999999999998E-2</v>
      </c>
      <c r="V11" s="8">
        <v>-4.3189999999999999E-2</v>
      </c>
      <c r="W11" s="39">
        <f t="shared" si="8"/>
        <v>-1.4000000000000123E-4</v>
      </c>
      <c r="X11" s="2">
        <f t="shared" si="0"/>
        <v>1.4000000000000123E-4</v>
      </c>
      <c r="Y11" s="32">
        <f t="shared" si="9"/>
        <v>3.2520325203252319E-3</v>
      </c>
      <c r="AA11" s="44">
        <v>-0.54413</v>
      </c>
      <c r="AB11" s="44">
        <v>-0.5444</v>
      </c>
      <c r="AC11" s="39">
        <f t="shared" si="10"/>
        <v>-2.6999999999999247E-4</v>
      </c>
      <c r="AD11" s="2">
        <f t="shared" si="1"/>
        <v>2.6999999999999247E-4</v>
      </c>
      <c r="AE11" s="32">
        <f t="shared" si="11"/>
        <v>4.9620495102271965E-4</v>
      </c>
    </row>
    <row r="12" spans="1:31" x14ac:dyDescent="0.2">
      <c r="A12" s="17">
        <f>'FULL PMU'!M10</f>
        <v>0</v>
      </c>
      <c r="B12" s="37">
        <f>'FULL PMU'!P10</f>
        <v>9</v>
      </c>
      <c r="C12" s="37">
        <f>'FULL PMU'!R10</f>
        <v>3</v>
      </c>
      <c r="D12" s="37">
        <f>'FULL PMU'!V10</f>
        <v>0.02</v>
      </c>
      <c r="E12" s="37">
        <f>'FULL PMU'!X10</f>
        <v>1</v>
      </c>
      <c r="F12" s="9">
        <f t="shared" si="2"/>
        <v>3.4906585039886593E-4</v>
      </c>
      <c r="G12" s="18">
        <f>'FULL PMU'!F10</f>
        <v>-0.26074999999999998</v>
      </c>
      <c r="H12" s="19">
        <f t="shared" si="12"/>
        <v>-0.26179719755119657</v>
      </c>
      <c r="I12" s="19">
        <f t="shared" si="13"/>
        <v>-0.26144813170079773</v>
      </c>
      <c r="J12" s="19">
        <f t="shared" si="14"/>
        <v>-0.26109906585039883</v>
      </c>
      <c r="K12" s="19">
        <f t="shared" si="15"/>
        <v>-0.26040093414960114</v>
      </c>
      <c r="L12" s="19">
        <f t="shared" si="16"/>
        <v>-0.26005186829920224</v>
      </c>
      <c r="M12" s="19">
        <f t="shared" si="17"/>
        <v>-0.25970280244880339</v>
      </c>
      <c r="N12" s="20">
        <f t="shared" ca="1" si="3"/>
        <v>0.82045297562429598</v>
      </c>
      <c r="O12" s="19">
        <v>0.66338994182317679</v>
      </c>
      <c r="P12" s="49">
        <f t="shared" si="4"/>
        <v>-0.26040687045629723</v>
      </c>
      <c r="Q12" s="19">
        <f t="shared" si="5"/>
        <v>3.4312954370274706E-4</v>
      </c>
      <c r="R12" s="41">
        <f t="shared" si="6"/>
        <v>3.4312954370274706E-4</v>
      </c>
      <c r="S12" s="38">
        <f t="shared" si="7"/>
        <v>1.315933053510056E-3</v>
      </c>
      <c r="U12" s="8">
        <v>0.14938000000000001</v>
      </c>
      <c r="V12" s="8">
        <v>0.14951</v>
      </c>
      <c r="W12" s="39">
        <f t="shared" si="8"/>
        <v>1.2999999999999123E-4</v>
      </c>
      <c r="X12" s="2">
        <f t="shared" si="0"/>
        <v>1.2999999999999123E-4</v>
      </c>
      <c r="Y12" s="32">
        <f t="shared" si="9"/>
        <v>8.7026375686163622E-4</v>
      </c>
      <c r="AA12" s="44">
        <v>0.41435</v>
      </c>
      <c r="AB12" s="44">
        <v>0.41638999999999998</v>
      </c>
      <c r="AC12" s="39">
        <f t="shared" si="10"/>
        <v>2.0399999999999863E-3</v>
      </c>
      <c r="AD12" s="2">
        <f t="shared" si="1"/>
        <v>2.0399999999999863E-3</v>
      </c>
      <c r="AE12" s="32">
        <f t="shared" si="11"/>
        <v>4.9233739592131924E-3</v>
      </c>
    </row>
    <row r="13" spans="1:31" x14ac:dyDescent="0.2">
      <c r="A13" s="17">
        <f>'FULL PMU'!M11</f>
        <v>0</v>
      </c>
      <c r="B13" s="37">
        <f>'FULL PMU'!P11</f>
        <v>10</v>
      </c>
      <c r="C13" s="37">
        <f>'FULL PMU'!R11</f>
        <v>3</v>
      </c>
      <c r="D13" s="37">
        <f>'FULL PMU'!V11</f>
        <v>0.02</v>
      </c>
      <c r="E13" s="37">
        <f>'FULL PMU'!X11</f>
        <v>1</v>
      </c>
      <c r="F13" s="9">
        <f t="shared" si="2"/>
        <v>3.4906585039886593E-4</v>
      </c>
      <c r="G13" s="18">
        <f>'FULL PMU'!F11</f>
        <v>-0.26354</v>
      </c>
      <c r="H13" s="19">
        <f t="shared" si="12"/>
        <v>-0.26458719755119658</v>
      </c>
      <c r="I13" s="19">
        <f t="shared" si="13"/>
        <v>-0.26423813170079774</v>
      </c>
      <c r="J13" s="19">
        <f t="shared" si="14"/>
        <v>-0.26388906585039884</v>
      </c>
      <c r="K13" s="19">
        <f t="shared" si="15"/>
        <v>-0.26319093414960115</v>
      </c>
      <c r="L13" s="19">
        <f t="shared" si="16"/>
        <v>-0.26284186829920225</v>
      </c>
      <c r="M13" s="19">
        <f t="shared" si="17"/>
        <v>-0.26249280244880341</v>
      </c>
      <c r="N13" s="20">
        <f t="shared" ca="1" si="3"/>
        <v>0.6841294920016231</v>
      </c>
      <c r="O13" s="19">
        <v>0.71430630716430121</v>
      </c>
      <c r="P13" s="46">
        <f t="shared" si="4"/>
        <v>-0.26308994276532949</v>
      </c>
      <c r="Q13" s="19">
        <f t="shared" si="5"/>
        <v>4.5005723467050895E-4</v>
      </c>
      <c r="R13" s="41">
        <f t="shared" si="6"/>
        <v>4.5005723467050895E-4</v>
      </c>
      <c r="S13" s="32">
        <f t="shared" si="7"/>
        <v>1.7077378563804695E-3</v>
      </c>
      <c r="U13" s="8">
        <v>-0.30476999999999999</v>
      </c>
      <c r="V13" s="8">
        <v>-0.30584</v>
      </c>
      <c r="W13" s="39">
        <f t="shared" si="8"/>
        <v>-1.0700000000000154E-3</v>
      </c>
      <c r="X13" s="2">
        <f t="shared" si="0"/>
        <v>1.0700000000000154E-3</v>
      </c>
      <c r="Y13" s="32">
        <f t="shared" si="9"/>
        <v>3.5108442431998409E-3</v>
      </c>
      <c r="AA13" s="44">
        <v>-0.40536</v>
      </c>
      <c r="AB13" s="44">
        <v>-0.40006999999999998</v>
      </c>
      <c r="AC13" s="39">
        <f t="shared" si="10"/>
        <v>5.2900000000000169E-3</v>
      </c>
      <c r="AD13" s="2">
        <f t="shared" si="1"/>
        <v>5.2900000000000169E-3</v>
      </c>
      <c r="AE13" s="32">
        <f t="shared" si="11"/>
        <v>1.3050128281034185E-2</v>
      </c>
    </row>
    <row r="14" spans="1:31" x14ac:dyDescent="0.2">
      <c r="A14" s="17">
        <f>'FULL PMU'!M12</f>
        <v>0</v>
      </c>
      <c r="B14" s="37">
        <f>'FULL PMU'!P12</f>
        <v>11</v>
      </c>
      <c r="C14" s="37">
        <f>'FULL PMU'!R12</f>
        <v>3</v>
      </c>
      <c r="D14" s="37">
        <f>'FULL PMU'!V12</f>
        <v>0.02</v>
      </c>
      <c r="E14" s="37">
        <f>'FULL PMU'!X12</f>
        <v>1</v>
      </c>
      <c r="F14" s="9">
        <f t="shared" si="2"/>
        <v>3.4906585039886593E-4</v>
      </c>
      <c r="G14" s="18">
        <f>'FULL PMU'!F12</f>
        <v>-0.25813000000000003</v>
      </c>
      <c r="H14" s="19">
        <f t="shared" si="12"/>
        <v>-0.25917719755119661</v>
      </c>
      <c r="I14" s="19">
        <f t="shared" si="13"/>
        <v>-0.25882813170079777</v>
      </c>
      <c r="J14" s="19">
        <f t="shared" si="14"/>
        <v>-0.25847906585039887</v>
      </c>
      <c r="K14" s="19">
        <f t="shared" si="15"/>
        <v>-0.25778093414960118</v>
      </c>
      <c r="L14" s="19">
        <f t="shared" si="16"/>
        <v>-0.25743186829920228</v>
      </c>
      <c r="M14" s="19">
        <f t="shared" si="17"/>
        <v>-0.25708280244880344</v>
      </c>
      <c r="N14" s="20">
        <f t="shared" ca="1" si="3"/>
        <v>0.53318262973087138</v>
      </c>
      <c r="O14" s="19">
        <v>0.46561116140902103</v>
      </c>
      <c r="P14" s="50">
        <f t="shared" si="4"/>
        <v>-0.25820221880589789</v>
      </c>
      <c r="Q14" s="19">
        <f t="shared" si="5"/>
        <v>-7.2218805897861227E-5</v>
      </c>
      <c r="R14" s="41">
        <f t="shared" si="6"/>
        <v>7.2218805897861227E-5</v>
      </c>
      <c r="S14" s="32">
        <f t="shared" si="7"/>
        <v>2.7977687947104647E-4</v>
      </c>
      <c r="U14" s="8">
        <v>1.06</v>
      </c>
      <c r="V14" s="8">
        <v>1.05559</v>
      </c>
      <c r="W14" s="39">
        <f t="shared" si="8"/>
        <v>-4.410000000000025E-3</v>
      </c>
      <c r="X14" s="2">
        <f t="shared" si="0"/>
        <v>4.410000000000025E-3</v>
      </c>
      <c r="Y14" s="32">
        <f t="shared" si="9"/>
        <v>4.1603773584905895E-3</v>
      </c>
      <c r="AA14" s="44">
        <v>-0.23427999999999999</v>
      </c>
      <c r="AB14" s="44">
        <v>-0.23522000000000001</v>
      </c>
      <c r="AC14" s="39">
        <f t="shared" si="10"/>
        <v>-9.4000000000002415E-4</v>
      </c>
      <c r="AD14" s="2">
        <f t="shared" si="1"/>
        <v>9.4000000000002415E-4</v>
      </c>
      <c r="AE14" s="32">
        <f t="shared" si="11"/>
        <v>4.0122929827557802E-3</v>
      </c>
    </row>
    <row r="15" spans="1:31" x14ac:dyDescent="0.2">
      <c r="A15" s="17">
        <f>'FULL PMU'!M13</f>
        <v>0</v>
      </c>
      <c r="B15" s="37">
        <f>'FULL PMU'!P13</f>
        <v>12</v>
      </c>
      <c r="C15" s="37">
        <f>'FULL PMU'!R13</f>
        <v>3</v>
      </c>
      <c r="D15" s="37">
        <f>'FULL PMU'!V13</f>
        <v>0.02</v>
      </c>
      <c r="E15" s="37">
        <f>'FULL PMU'!X13</f>
        <v>1</v>
      </c>
      <c r="F15" s="9">
        <f t="shared" si="2"/>
        <v>3.4906585039886593E-4</v>
      </c>
      <c r="G15" s="18">
        <f>'FULL PMU'!F13</f>
        <v>-0.26319999999999999</v>
      </c>
      <c r="H15" s="19">
        <f t="shared" si="12"/>
        <v>-0.26424719755119658</v>
      </c>
      <c r="I15" s="19">
        <f t="shared" si="13"/>
        <v>-0.26389813170079773</v>
      </c>
      <c r="J15" s="19">
        <f t="shared" si="14"/>
        <v>-0.26354906585039883</v>
      </c>
      <c r="K15" s="19">
        <f t="shared" si="15"/>
        <v>-0.26285093414960115</v>
      </c>
      <c r="L15" s="19">
        <f t="shared" si="16"/>
        <v>-0.26250186829920225</v>
      </c>
      <c r="M15" s="19">
        <f t="shared" si="17"/>
        <v>-0.2621528024488034</v>
      </c>
      <c r="N15" s="20">
        <f t="shared" ca="1" si="3"/>
        <v>0.45036747888003559</v>
      </c>
      <c r="O15" s="19">
        <v>0.61535037148610794</v>
      </c>
      <c r="P15" s="50">
        <f t="shared" si="4"/>
        <v>-0.26295775668996313</v>
      </c>
      <c r="Q15" s="19">
        <f t="shared" si="5"/>
        <v>2.4224331003686039E-4</v>
      </c>
      <c r="R15" s="41">
        <f t="shared" si="6"/>
        <v>2.4224331003686039E-4</v>
      </c>
      <c r="S15" s="32">
        <f t="shared" si="7"/>
        <v>9.2037731776922641E-4</v>
      </c>
      <c r="U15" s="8">
        <v>1.0449999999999999</v>
      </c>
      <c r="V15" s="8">
        <v>1.04304</v>
      </c>
      <c r="W15" s="39">
        <f t="shared" si="8"/>
        <v>-1.9599999999999618E-3</v>
      </c>
      <c r="X15" s="2">
        <f t="shared" si="0"/>
        <v>1.9599999999999618E-3</v>
      </c>
      <c r="Y15" s="32">
        <f t="shared" si="9"/>
        <v>1.8755980861243655E-3</v>
      </c>
      <c r="AA15" s="44">
        <v>0.23805000000000001</v>
      </c>
      <c r="AB15" s="44">
        <v>0.24171999999999999</v>
      </c>
      <c r="AC15" s="39">
        <f t="shared" si="10"/>
        <v>3.6699999999999788E-3</v>
      </c>
      <c r="AD15" s="2">
        <f t="shared" si="1"/>
        <v>3.6699999999999788E-3</v>
      </c>
      <c r="AE15" s="32">
        <f t="shared" si="11"/>
        <v>1.5416929216551054E-2</v>
      </c>
    </row>
    <row r="16" spans="1:31" x14ac:dyDescent="0.2">
      <c r="A16" s="17">
        <f>'FULL PMU'!M14</f>
        <v>0</v>
      </c>
      <c r="B16" s="37">
        <f>'FULL PMU'!P14</f>
        <v>13</v>
      </c>
      <c r="C16" s="37">
        <f>'FULL PMU'!R14</f>
        <v>3</v>
      </c>
      <c r="D16" s="37">
        <f>'FULL PMU'!V14</f>
        <v>0.02</v>
      </c>
      <c r="E16" s="37">
        <f>'FULL PMU'!X14</f>
        <v>1</v>
      </c>
      <c r="F16" s="9">
        <f t="shared" si="2"/>
        <v>3.4906585039886593E-4</v>
      </c>
      <c r="G16" s="18">
        <f>'FULL PMU'!F14</f>
        <v>-0.26458999999999999</v>
      </c>
      <c r="H16" s="19">
        <f t="shared" si="12"/>
        <v>-0.26563719755119658</v>
      </c>
      <c r="I16" s="19">
        <f t="shared" si="13"/>
        <v>-0.26528813170079774</v>
      </c>
      <c r="J16" s="19">
        <f t="shared" si="14"/>
        <v>-0.26493906585039884</v>
      </c>
      <c r="K16" s="19">
        <f t="shared" si="15"/>
        <v>-0.26424093414960115</v>
      </c>
      <c r="L16" s="19">
        <f t="shared" si="16"/>
        <v>-0.26389186829920225</v>
      </c>
      <c r="M16" s="19">
        <f t="shared" si="17"/>
        <v>-0.2635428024488034</v>
      </c>
      <c r="N16" s="20">
        <f t="shared" ca="1" si="3"/>
        <v>0.20563101187280319</v>
      </c>
      <c r="O16" s="19">
        <v>0.43499754023505766</v>
      </c>
      <c r="P16" s="50">
        <f t="shared" si="4"/>
        <v>-0.2647265094087789</v>
      </c>
      <c r="Q16" s="19">
        <f t="shared" si="5"/>
        <v>-1.3650940877890649E-4</v>
      </c>
      <c r="R16" s="41">
        <f t="shared" si="6"/>
        <v>1.3650940877890649E-4</v>
      </c>
      <c r="S16" s="32">
        <f t="shared" si="7"/>
        <v>5.1592807278773387E-4</v>
      </c>
      <c r="U16" s="8">
        <v>1.01</v>
      </c>
      <c r="V16" s="8">
        <v>1.0040100000000001</v>
      </c>
      <c r="W16" s="39">
        <f t="shared" si="8"/>
        <v>-5.9899999999999398E-3</v>
      </c>
      <c r="X16" s="2">
        <f t="shared" si="0"/>
        <v>5.9899999999999398E-3</v>
      </c>
      <c r="Y16" s="32">
        <f t="shared" si="9"/>
        <v>5.9306930693068709E-3</v>
      </c>
      <c r="AA16" s="44">
        <v>-0.61353000000000002</v>
      </c>
      <c r="AB16" s="44">
        <v>-0.61797000000000002</v>
      </c>
      <c r="AC16" s="39">
        <f t="shared" si="10"/>
        <v>-4.4399999999999995E-3</v>
      </c>
      <c r="AD16" s="2">
        <f t="shared" si="1"/>
        <v>4.4399999999999995E-3</v>
      </c>
      <c r="AE16" s="32">
        <f t="shared" si="11"/>
        <v>7.2368099359444516E-3</v>
      </c>
    </row>
    <row r="17" spans="1:31" ht="13.5" thickBot="1" x14ac:dyDescent="0.25">
      <c r="A17" s="129">
        <f>'FULL PMU'!M15</f>
        <v>0</v>
      </c>
      <c r="B17" s="130">
        <f>'FULL PMU'!P15</f>
        <v>14</v>
      </c>
      <c r="C17" s="130">
        <f>'FULL PMU'!R15</f>
        <v>3</v>
      </c>
      <c r="D17" s="130">
        <f>'FULL PMU'!V15</f>
        <v>0.02</v>
      </c>
      <c r="E17" s="130">
        <f>'FULL PMU'!X15</f>
        <v>1</v>
      </c>
      <c r="F17" s="131">
        <f t="shared" si="2"/>
        <v>3.4906585039886593E-4</v>
      </c>
      <c r="G17" s="26">
        <f>'FULL PMU'!F15</f>
        <v>-0.27977999999999997</v>
      </c>
      <c r="H17" s="27">
        <f t="shared" si="12"/>
        <v>-0.28082719755119656</v>
      </c>
      <c r="I17" s="27">
        <f t="shared" si="13"/>
        <v>-0.28047813170079772</v>
      </c>
      <c r="J17" s="27">
        <f t="shared" si="14"/>
        <v>-0.28012906585039882</v>
      </c>
      <c r="K17" s="27">
        <f t="shared" si="15"/>
        <v>-0.27943093414960113</v>
      </c>
      <c r="L17" s="27">
        <f t="shared" si="16"/>
        <v>-0.27908186829920223</v>
      </c>
      <c r="M17" s="27">
        <f t="shared" si="17"/>
        <v>-0.27873280244880339</v>
      </c>
      <c r="N17" s="28">
        <f t="shared" ca="1" si="3"/>
        <v>0.61092385722488729</v>
      </c>
      <c r="O17" s="27">
        <v>0.4270876217811912</v>
      </c>
      <c r="P17" s="52">
        <f t="shared" si="4"/>
        <v>-0.27993312075388077</v>
      </c>
      <c r="Q17" s="27">
        <f t="shared" si="5"/>
        <v>-1.5312075388079771E-4</v>
      </c>
      <c r="R17" s="42">
        <f t="shared" si="6"/>
        <v>1.5312075388079771E-4</v>
      </c>
      <c r="S17" s="38">
        <f t="shared" si="7"/>
        <v>5.4728984874114568E-4</v>
      </c>
      <c r="U17" s="8">
        <v>1.018</v>
      </c>
      <c r="V17" s="8">
        <v>1.0126299999999999</v>
      </c>
      <c r="W17" s="39">
        <f t="shared" si="8"/>
        <v>-5.3700000000000969E-3</v>
      </c>
      <c r="X17" s="2">
        <f t="shared" si="0"/>
        <v>5.3700000000000969E-3</v>
      </c>
      <c r="Y17" s="32">
        <f t="shared" si="9"/>
        <v>5.2750491159136515E-3</v>
      </c>
      <c r="AA17" s="44">
        <v>0.61868999999999996</v>
      </c>
      <c r="AB17" s="44">
        <v>0.63526000000000005</v>
      </c>
      <c r="AC17" s="39">
        <f t="shared" si="10"/>
        <v>1.6570000000000085E-2</v>
      </c>
      <c r="AD17" s="2">
        <f t="shared" si="1"/>
        <v>1.6570000000000085E-2</v>
      </c>
      <c r="AE17" s="32">
        <f t="shared" si="11"/>
        <v>2.6782395060531261E-2</v>
      </c>
    </row>
    <row r="18" spans="1:31" x14ac:dyDescent="0.2">
      <c r="A18" s="17">
        <f>'FULL PMU'!M16</f>
        <v>1</v>
      </c>
      <c r="B18" s="37">
        <f>'FULL PMU'!P16</f>
        <v>2</v>
      </c>
      <c r="C18" s="37">
        <f>'FULL PMU'!R16</f>
        <v>7</v>
      </c>
      <c r="D18" s="37">
        <f>'FULL PMU'!V16</f>
        <v>0.01</v>
      </c>
      <c r="E18" s="37">
        <f>'FULL PMU'!X16</f>
        <v>1</v>
      </c>
      <c r="F18" s="9">
        <f>D18*ABS(G18)/3</f>
        <v>4.9309666666666665E-3</v>
      </c>
      <c r="G18" s="18">
        <f>'FULL PMU'!F16</f>
        <v>1.47929</v>
      </c>
      <c r="H18" s="19">
        <f t="shared" si="12"/>
        <v>1.4644971</v>
      </c>
      <c r="I18" s="19">
        <f t="shared" si="13"/>
        <v>1.4694280666666666</v>
      </c>
      <c r="J18" s="19">
        <f t="shared" si="14"/>
        <v>1.4743590333333334</v>
      </c>
      <c r="K18" s="19">
        <f t="shared" si="15"/>
        <v>1.4842209666666666</v>
      </c>
      <c r="L18" s="19">
        <f t="shared" si="16"/>
        <v>1.4891519333333334</v>
      </c>
      <c r="M18" s="19">
        <f t="shared" si="17"/>
        <v>1.4940829</v>
      </c>
      <c r="N18" s="20">
        <f t="shared" ca="1" si="3"/>
        <v>0.92593971644465345</v>
      </c>
      <c r="O18" s="19">
        <v>0.81414671670373107</v>
      </c>
      <c r="P18" s="46">
        <f t="shared" si="4"/>
        <v>1.4886094444310169</v>
      </c>
      <c r="Q18" s="19">
        <f t="shared" si="5"/>
        <v>9.3194444310169544E-3</v>
      </c>
      <c r="R18" s="41">
        <f t="shared" si="6"/>
        <v>9.3194444310169544E-3</v>
      </c>
      <c r="S18" s="32">
        <f t="shared" si="7"/>
        <v>6.2999441833696936E-3</v>
      </c>
      <c r="U18" s="8">
        <v>1.02</v>
      </c>
      <c r="V18" s="8">
        <v>1.0275099999999999</v>
      </c>
      <c r="W18" s="39">
        <f t="shared" si="8"/>
        <v>7.5099999999999056E-3</v>
      </c>
      <c r="X18" s="2">
        <f t="shared" si="0"/>
        <v>7.5099999999999056E-3</v>
      </c>
      <c r="Y18" s="32">
        <f t="shared" si="9"/>
        <v>7.3627450980391232E-3</v>
      </c>
      <c r="AA18" s="44">
        <v>0.28126000000000001</v>
      </c>
      <c r="AB18" s="44">
        <v>0.2823</v>
      </c>
      <c r="AC18" s="39">
        <f t="shared" si="10"/>
        <v>1.0399999999999854E-3</v>
      </c>
      <c r="AD18" s="2">
        <f t="shared" si="1"/>
        <v>1.0399999999999854E-3</v>
      </c>
      <c r="AE18" s="32">
        <f t="shared" si="11"/>
        <v>3.6976463059090713E-3</v>
      </c>
    </row>
    <row r="19" spans="1:31" x14ac:dyDescent="0.2">
      <c r="A19" s="17">
        <f>'FULL PMU'!M17</f>
        <v>1</v>
      </c>
      <c r="B19" s="37">
        <f>'FULL PMU'!P17</f>
        <v>5</v>
      </c>
      <c r="C19" s="37">
        <f>'FULL PMU'!R17</f>
        <v>7</v>
      </c>
      <c r="D19" s="37">
        <f>'FULL PMU'!V17</f>
        <v>0.01</v>
      </c>
      <c r="E19" s="37">
        <f>'FULL PMU'!X17</f>
        <v>1</v>
      </c>
      <c r="F19" s="9">
        <f t="shared" ref="F19:F82" si="18">D19*ABS(G19)/3</f>
        <v>2.3729666666666665E-3</v>
      </c>
      <c r="G19" s="18">
        <f>'FULL PMU'!F17</f>
        <v>0.71189000000000002</v>
      </c>
      <c r="H19" s="19">
        <f t="shared" si="12"/>
        <v>0.70477109999999998</v>
      </c>
      <c r="I19" s="19">
        <f t="shared" si="13"/>
        <v>0.70714406666666674</v>
      </c>
      <c r="J19" s="19">
        <f t="shared" si="14"/>
        <v>0.70951703333333338</v>
      </c>
      <c r="K19" s="19">
        <f t="shared" si="15"/>
        <v>0.71426296666666667</v>
      </c>
      <c r="L19" s="19">
        <f t="shared" si="16"/>
        <v>0.71663593333333331</v>
      </c>
      <c r="M19" s="19">
        <f t="shared" si="17"/>
        <v>0.71900890000000006</v>
      </c>
      <c r="N19" s="20">
        <f t="shared" ca="1" si="3"/>
        <v>0.77886110514435158</v>
      </c>
      <c r="O19" s="19">
        <v>0.6701020545499059</v>
      </c>
      <c r="P19" s="50">
        <f t="shared" si="4"/>
        <v>0.71431843580895482</v>
      </c>
      <c r="Q19" s="19">
        <f t="shared" si="5"/>
        <v>2.4284358089547986E-3</v>
      </c>
      <c r="R19" s="41">
        <f t="shared" si="6"/>
        <v>2.4284358089547986E-3</v>
      </c>
      <c r="S19" s="32">
        <f t="shared" si="7"/>
        <v>3.4112514699669873E-3</v>
      </c>
      <c r="U19" s="8">
        <v>1.07</v>
      </c>
      <c r="V19" s="8">
        <v>1.0703</v>
      </c>
      <c r="W19" s="39">
        <f t="shared" si="8"/>
        <v>2.9999999999996696E-4</v>
      </c>
      <c r="X19" s="2">
        <f t="shared" si="0"/>
        <v>2.9999999999996696E-4</v>
      </c>
      <c r="Y19" s="32">
        <f t="shared" si="9"/>
        <v>2.8037383177567004E-4</v>
      </c>
      <c r="AA19" s="44">
        <v>-0.28126000000000001</v>
      </c>
      <c r="AB19" s="44">
        <v>-0.28065000000000001</v>
      </c>
      <c r="AC19" s="39">
        <f t="shared" si="10"/>
        <v>6.0999999999999943E-4</v>
      </c>
      <c r="AD19" s="2">
        <f t="shared" si="1"/>
        <v>6.0999999999999943E-4</v>
      </c>
      <c r="AE19" s="32">
        <f t="shared" si="11"/>
        <v>2.1688117755813106E-3</v>
      </c>
    </row>
    <row r="20" spans="1:31" x14ac:dyDescent="0.2">
      <c r="A20" s="17">
        <f>'FULL PMU'!M18</f>
        <v>2</v>
      </c>
      <c r="B20" s="37">
        <f>'FULL PMU'!P18</f>
        <v>1</v>
      </c>
      <c r="C20" s="37">
        <f>'FULL PMU'!R18</f>
        <v>7</v>
      </c>
      <c r="D20" s="37">
        <f>'FULL PMU'!V18</f>
        <v>0.01</v>
      </c>
      <c r="E20" s="37">
        <f>'FULL PMU'!X18</f>
        <v>1</v>
      </c>
      <c r="F20" s="9">
        <f t="shared" si="18"/>
        <v>4.9229666666666672E-3</v>
      </c>
      <c r="G20" s="18">
        <f>'FULL PMU'!F18</f>
        <v>-1.47689</v>
      </c>
      <c r="H20" s="19">
        <f t="shared" si="12"/>
        <v>-1.4916589</v>
      </c>
      <c r="I20" s="19">
        <f t="shared" si="13"/>
        <v>-1.4867359333333334</v>
      </c>
      <c r="J20" s="19">
        <f t="shared" si="14"/>
        <v>-1.4818129666666666</v>
      </c>
      <c r="K20" s="19">
        <f t="shared" si="15"/>
        <v>-1.4719670333333335</v>
      </c>
      <c r="L20" s="19">
        <f t="shared" si="16"/>
        <v>-1.4670440666666666</v>
      </c>
      <c r="M20" s="19">
        <f t="shared" si="17"/>
        <v>-1.4621211000000001</v>
      </c>
      <c r="N20" s="20">
        <f t="shared" ca="1" si="3"/>
        <v>0.33706713517349618</v>
      </c>
      <c r="O20" s="19">
        <v>0.25317850061897307</v>
      </c>
      <c r="P20" s="50">
        <f t="shared" si="4"/>
        <v>-1.4842003018995458</v>
      </c>
      <c r="Q20" s="19">
        <f t="shared" si="5"/>
        <v>-7.3103018995457347E-3</v>
      </c>
      <c r="R20" s="41">
        <f t="shared" si="6"/>
        <v>7.3103018995457347E-3</v>
      </c>
      <c r="S20" s="32">
        <f t="shared" si="7"/>
        <v>4.9497944325885713E-3</v>
      </c>
      <c r="U20" s="8">
        <v>1.0620000000000001</v>
      </c>
      <c r="V20" s="8">
        <v>1.0555399999999999</v>
      </c>
      <c r="W20" s="39">
        <f t="shared" si="8"/>
        <v>-6.4600000000001323E-3</v>
      </c>
      <c r="X20" s="2">
        <f t="shared" si="0"/>
        <v>6.4600000000001323E-3</v>
      </c>
      <c r="Y20" s="32">
        <f t="shared" si="9"/>
        <v>6.0828625235406142E-3</v>
      </c>
      <c r="AA20" s="44">
        <v>0.16100999999999999</v>
      </c>
      <c r="AB20" s="44">
        <v>0.15779000000000001</v>
      </c>
      <c r="AC20" s="39">
        <f t="shared" si="10"/>
        <v>-3.2199999999999729E-3</v>
      </c>
      <c r="AD20" s="2">
        <f t="shared" si="1"/>
        <v>3.2199999999999729E-3</v>
      </c>
      <c r="AE20" s="32">
        <f t="shared" si="11"/>
        <v>1.9998757841127715E-2</v>
      </c>
    </row>
    <row r="21" spans="1:31" x14ac:dyDescent="0.2">
      <c r="A21" s="17">
        <f>'FULL PMU'!M19</f>
        <v>2</v>
      </c>
      <c r="B21" s="37">
        <f>'FULL PMU'!P19</f>
        <v>3</v>
      </c>
      <c r="C21" s="37">
        <f>'FULL PMU'!R19</f>
        <v>7</v>
      </c>
      <c r="D21" s="37">
        <f>'FULL PMU'!V19</f>
        <v>0.01</v>
      </c>
      <c r="E21" s="37">
        <f>'FULL PMU'!X19</f>
        <v>1</v>
      </c>
      <c r="F21" s="9">
        <f t="shared" si="18"/>
        <v>2.3196000000000002E-3</v>
      </c>
      <c r="G21" s="18">
        <f>'FULL PMU'!F19</f>
        <v>0.69588000000000005</v>
      </c>
      <c r="H21" s="19">
        <f t="shared" si="12"/>
        <v>0.68892120000000001</v>
      </c>
      <c r="I21" s="19">
        <f t="shared" si="13"/>
        <v>0.6912408000000001</v>
      </c>
      <c r="J21" s="19">
        <f t="shared" si="14"/>
        <v>0.69356040000000008</v>
      </c>
      <c r="K21" s="19">
        <f t="shared" si="15"/>
        <v>0.69819960000000003</v>
      </c>
      <c r="L21" s="19">
        <f t="shared" si="16"/>
        <v>0.70051920000000001</v>
      </c>
      <c r="M21" s="19">
        <f t="shared" si="17"/>
        <v>0.7028388000000001</v>
      </c>
      <c r="N21" s="20">
        <f t="shared" ca="1" si="3"/>
        <v>8.4537804494964175E-2</v>
      </c>
      <c r="O21" s="19">
        <v>0.27215478206903754</v>
      </c>
      <c r="P21" s="49">
        <f t="shared" si="4"/>
        <v>0.69270035635708826</v>
      </c>
      <c r="Q21" s="19">
        <f t="shared" si="5"/>
        <v>-3.1796436429117891E-3</v>
      </c>
      <c r="R21" s="41">
        <f t="shared" si="6"/>
        <v>3.1796436429117891E-3</v>
      </c>
      <c r="S21" s="38">
        <f t="shared" si="7"/>
        <v>4.5692413101566199E-3</v>
      </c>
      <c r="U21" s="8">
        <v>1.0900000000000001</v>
      </c>
      <c r="V21" s="8">
        <v>1.08978</v>
      </c>
      <c r="W21" s="39">
        <f t="shared" si="8"/>
        <v>-2.20000000000109E-4</v>
      </c>
      <c r="X21" s="2">
        <f t="shared" si="0"/>
        <v>2.20000000000109E-4</v>
      </c>
      <c r="Y21" s="32">
        <f t="shared" si="9"/>
        <v>2.018348623854211E-4</v>
      </c>
      <c r="AA21" s="44">
        <v>-0.16100999999999999</v>
      </c>
      <c r="AB21" s="44">
        <v>-0.16073999999999999</v>
      </c>
      <c r="AC21" s="39">
        <f t="shared" si="10"/>
        <v>2.6999999999999247E-4</v>
      </c>
      <c r="AD21" s="2">
        <f t="shared" si="1"/>
        <v>2.6999999999999247E-4</v>
      </c>
      <c r="AE21" s="32">
        <f t="shared" si="11"/>
        <v>1.676914477361608E-3</v>
      </c>
    </row>
    <row r="22" spans="1:31" x14ac:dyDescent="0.2">
      <c r="A22" s="17">
        <f>'FULL PMU'!M20</f>
        <v>2</v>
      </c>
      <c r="B22" s="37">
        <f>'FULL PMU'!P20</f>
        <v>4</v>
      </c>
      <c r="C22" s="37">
        <f>'FULL PMU'!R20</f>
        <v>7</v>
      </c>
      <c r="D22" s="37">
        <f>'FULL PMU'!V20</f>
        <v>0.01</v>
      </c>
      <c r="E22" s="37">
        <f>'FULL PMU'!X20</f>
        <v>1</v>
      </c>
      <c r="F22" s="9">
        <f t="shared" si="18"/>
        <v>1.7871E-3</v>
      </c>
      <c r="G22" s="18">
        <f>'FULL PMU'!F20</f>
        <v>0.53613</v>
      </c>
      <c r="H22" s="19">
        <f t="shared" si="12"/>
        <v>0.53076869999999998</v>
      </c>
      <c r="I22" s="19">
        <f t="shared" si="13"/>
        <v>0.53255580000000002</v>
      </c>
      <c r="J22" s="19">
        <f t="shared" si="14"/>
        <v>0.53434289999999995</v>
      </c>
      <c r="K22" s="19">
        <f t="shared" si="15"/>
        <v>0.53791710000000004</v>
      </c>
      <c r="L22" s="19">
        <f t="shared" si="16"/>
        <v>0.53970419999999997</v>
      </c>
      <c r="M22" s="19">
        <f t="shared" si="17"/>
        <v>0.54149130000000001</v>
      </c>
      <c r="N22" s="20">
        <f t="shared" ca="1" si="3"/>
        <v>0.92334161675318427</v>
      </c>
      <c r="O22" s="19">
        <v>0.30999405888557341</v>
      </c>
      <c r="P22" s="51">
        <f t="shared" si="4"/>
        <v>0.5340871265374576</v>
      </c>
      <c r="Q22" s="19">
        <f t="shared" si="5"/>
        <v>-2.0428734625423939E-3</v>
      </c>
      <c r="R22" s="41">
        <f t="shared" si="6"/>
        <v>2.0428734625423939E-3</v>
      </c>
      <c r="S22" s="38">
        <f t="shared" si="7"/>
        <v>3.8104069209751253E-3</v>
      </c>
      <c r="U22" s="8">
        <v>1.056</v>
      </c>
      <c r="V22" s="8">
        <v>1.0500400000000001</v>
      </c>
      <c r="W22" s="39">
        <f t="shared" si="8"/>
        <v>-5.9599999999999653E-3</v>
      </c>
      <c r="X22" s="2">
        <f t="shared" si="0"/>
        <v>5.9599999999999653E-3</v>
      </c>
      <c r="Y22" s="32">
        <f t="shared" si="9"/>
        <v>5.6439393939393609E-3</v>
      </c>
      <c r="AA22" s="44">
        <v>0.44131999999999999</v>
      </c>
      <c r="AB22" s="44">
        <v>0.44070999999999999</v>
      </c>
      <c r="AC22" s="39">
        <f t="shared" si="10"/>
        <v>-6.0999999999999943E-4</v>
      </c>
      <c r="AD22" s="2">
        <f t="shared" si="1"/>
        <v>6.0999999999999943E-4</v>
      </c>
      <c r="AE22" s="32">
        <f t="shared" si="11"/>
        <v>1.3822169854074129E-3</v>
      </c>
    </row>
    <row r="23" spans="1:31" x14ac:dyDescent="0.2">
      <c r="A23" s="17">
        <f>'FULL PMU'!M21</f>
        <v>2</v>
      </c>
      <c r="B23" s="37">
        <f>'FULL PMU'!P21</f>
        <v>5</v>
      </c>
      <c r="C23" s="37">
        <f>'FULL PMU'!R21</f>
        <v>7</v>
      </c>
      <c r="D23" s="37">
        <f>'FULL PMU'!V21</f>
        <v>0.01</v>
      </c>
      <c r="E23" s="37">
        <f>'FULL PMU'!X21</f>
        <v>1</v>
      </c>
      <c r="F23" s="9">
        <f t="shared" si="18"/>
        <v>1.3142E-3</v>
      </c>
      <c r="G23" s="18">
        <f>'FULL PMU'!F21</f>
        <v>0.39426</v>
      </c>
      <c r="H23" s="19">
        <f t="shared" si="12"/>
        <v>0.39031739999999998</v>
      </c>
      <c r="I23" s="19">
        <f t="shared" si="13"/>
        <v>0.39163160000000002</v>
      </c>
      <c r="J23" s="19">
        <f t="shared" si="14"/>
        <v>0.39294580000000001</v>
      </c>
      <c r="K23" s="19">
        <f t="shared" si="15"/>
        <v>0.39557419999999999</v>
      </c>
      <c r="L23" s="19">
        <f t="shared" si="16"/>
        <v>0.39688839999999997</v>
      </c>
      <c r="M23" s="19">
        <f t="shared" si="17"/>
        <v>0.39820260000000002</v>
      </c>
      <c r="N23" s="20">
        <f t="shared" ca="1" si="3"/>
        <v>0.92363966265498521</v>
      </c>
      <c r="O23" s="19">
        <v>0.54857132881393977</v>
      </c>
      <c r="P23" s="46">
        <f t="shared" si="4"/>
        <v>0.39464403152708682</v>
      </c>
      <c r="Q23" s="19">
        <f t="shared" si="5"/>
        <v>3.8403152708682553E-4</v>
      </c>
      <c r="R23" s="41">
        <f t="shared" si="6"/>
        <v>3.8403152708682553E-4</v>
      </c>
      <c r="S23" s="32">
        <f t="shared" si="7"/>
        <v>9.7405652890687755E-4</v>
      </c>
      <c r="U23" s="8">
        <v>1.0509999999999999</v>
      </c>
      <c r="V23" s="8">
        <v>1.0439099999999999</v>
      </c>
      <c r="W23" s="39">
        <f t="shared" si="8"/>
        <v>-7.0900000000000407E-3</v>
      </c>
      <c r="X23" s="2">
        <f t="shared" si="0"/>
        <v>7.0900000000000407E-3</v>
      </c>
      <c r="Y23" s="32">
        <f t="shared" si="9"/>
        <v>6.7459562321598868E-3</v>
      </c>
      <c r="AA23" s="44">
        <v>-0.44131999999999999</v>
      </c>
      <c r="AB23" s="44">
        <v>-0.44664999999999999</v>
      </c>
      <c r="AC23" s="39">
        <f t="shared" si="10"/>
        <v>-5.3300000000000014E-3</v>
      </c>
      <c r="AD23" s="2">
        <f t="shared" si="1"/>
        <v>5.3300000000000014E-3</v>
      </c>
      <c r="AE23" s="32">
        <f t="shared" si="11"/>
        <v>1.2077404151182818E-2</v>
      </c>
    </row>
    <row r="24" spans="1:31" x14ac:dyDescent="0.2">
      <c r="A24" s="17">
        <f>'FULL PMU'!M22</f>
        <v>3</v>
      </c>
      <c r="B24" s="37">
        <f>'FULL PMU'!P22</f>
        <v>2</v>
      </c>
      <c r="C24" s="37">
        <f>'FULL PMU'!R22</f>
        <v>7</v>
      </c>
      <c r="D24" s="37">
        <f>'FULL PMU'!V22</f>
        <v>0.01</v>
      </c>
      <c r="E24" s="37">
        <f>'FULL PMU'!X22</f>
        <v>1</v>
      </c>
      <c r="F24" s="9">
        <f t="shared" si="18"/>
        <v>2.2967333333333332E-3</v>
      </c>
      <c r="G24" s="18">
        <f>'FULL PMU'!F22</f>
        <v>-0.68901999999999997</v>
      </c>
      <c r="H24" s="19">
        <f t="shared" si="12"/>
        <v>-0.69591019999999992</v>
      </c>
      <c r="I24" s="19">
        <f t="shared" si="13"/>
        <v>-0.69361346666666668</v>
      </c>
      <c r="J24" s="19">
        <f t="shared" si="14"/>
        <v>-0.69131673333333332</v>
      </c>
      <c r="K24" s="19">
        <f t="shared" si="15"/>
        <v>-0.68672326666666661</v>
      </c>
      <c r="L24" s="19">
        <f t="shared" si="16"/>
        <v>-0.68442653333333325</v>
      </c>
      <c r="M24" s="19">
        <f t="shared" si="17"/>
        <v>-0.68212980000000001</v>
      </c>
      <c r="N24" s="20">
        <f t="shared" ca="1" si="3"/>
        <v>0.73516867919672191</v>
      </c>
      <c r="O24" s="19">
        <v>0.91793051958894578</v>
      </c>
      <c r="P24" s="46">
        <f t="shared" si="4"/>
        <v>-0.68324515819498299</v>
      </c>
      <c r="Q24" s="19">
        <f t="shared" si="5"/>
        <v>5.7748418050169725E-3</v>
      </c>
      <c r="R24" s="41">
        <f t="shared" si="6"/>
        <v>5.7748418050169725E-3</v>
      </c>
      <c r="S24" s="32">
        <f t="shared" si="7"/>
        <v>8.3812397390742987E-3</v>
      </c>
      <c r="U24" s="8">
        <v>1.0569999999999999</v>
      </c>
      <c r="V24" s="8">
        <v>1.05562</v>
      </c>
      <c r="W24" s="39">
        <f t="shared" si="8"/>
        <v>-1.3799999999999368E-3</v>
      </c>
      <c r="X24" s="2">
        <f t="shared" si="0"/>
        <v>1.3799999999999368E-3</v>
      </c>
      <c r="Y24" s="32">
        <f t="shared" si="9"/>
        <v>1.3055818353831003E-3</v>
      </c>
      <c r="AA24" s="44">
        <v>7.3370000000000005E-2</v>
      </c>
      <c r="AB24" s="44">
        <v>7.6009999999999994E-2</v>
      </c>
      <c r="AC24" s="39">
        <f t="shared" si="10"/>
        <v>2.6399999999999896E-3</v>
      </c>
      <c r="AD24" s="2">
        <f t="shared" si="1"/>
        <v>2.6399999999999896E-3</v>
      </c>
      <c r="AE24" s="32">
        <f t="shared" si="11"/>
        <v>3.5982008995502107E-2</v>
      </c>
    </row>
    <row r="25" spans="1:31" x14ac:dyDescent="0.2">
      <c r="A25" s="17">
        <f>'FULL PMU'!M23</f>
        <v>3</v>
      </c>
      <c r="B25" s="37">
        <f>'FULL PMU'!P23</f>
        <v>4</v>
      </c>
      <c r="C25" s="37">
        <f>'FULL PMU'!R23</f>
        <v>7</v>
      </c>
      <c r="D25" s="37">
        <f>'FULL PMU'!V23</f>
        <v>0.01</v>
      </c>
      <c r="E25" s="37">
        <f>'FULL PMU'!X23</f>
        <v>1</v>
      </c>
      <c r="F25" s="9">
        <f t="shared" si="18"/>
        <v>7.8576666666666667E-4</v>
      </c>
      <c r="G25" s="18">
        <f>'FULL PMU'!F23</f>
        <v>-0.23573</v>
      </c>
      <c r="H25" s="19">
        <f t="shared" si="12"/>
        <v>-0.2380873</v>
      </c>
      <c r="I25" s="19">
        <f t="shared" si="13"/>
        <v>-0.23730153333333334</v>
      </c>
      <c r="J25" s="19">
        <f t="shared" si="14"/>
        <v>-0.23651576666666665</v>
      </c>
      <c r="K25" s="19">
        <f t="shared" si="15"/>
        <v>-0.23494423333333334</v>
      </c>
      <c r="L25" s="19">
        <f t="shared" si="16"/>
        <v>-0.23415846666666665</v>
      </c>
      <c r="M25" s="19">
        <f t="shared" si="17"/>
        <v>-0.23337269999999999</v>
      </c>
      <c r="N25" s="20">
        <f t="shared" ca="1" si="3"/>
        <v>0.21876850804162273</v>
      </c>
      <c r="O25" s="19">
        <v>0.98382909065713942</v>
      </c>
      <c r="P25" s="46">
        <f t="shared" si="4"/>
        <v>-0.23344276383153298</v>
      </c>
      <c r="Q25" s="19">
        <f t="shared" si="5"/>
        <v>2.2872361684670162E-3</v>
      </c>
      <c r="R25" s="41">
        <f t="shared" si="6"/>
        <v>2.2872361684670162E-3</v>
      </c>
      <c r="S25" s="32">
        <f t="shared" si="7"/>
        <v>9.7027793172995216E-3</v>
      </c>
      <c r="U25" s="8">
        <v>1.0549999999999999</v>
      </c>
      <c r="V25" s="8">
        <v>1.06003</v>
      </c>
      <c r="W25" s="39">
        <f t="shared" si="8"/>
        <v>5.03000000000009E-3</v>
      </c>
      <c r="X25" s="2">
        <f t="shared" si="0"/>
        <v>5.03000000000009E-3</v>
      </c>
      <c r="Y25" s="32">
        <f t="shared" si="9"/>
        <v>4.7677725118484265E-3</v>
      </c>
      <c r="AA25" s="44">
        <v>-7.2819999999999996E-2</v>
      </c>
      <c r="AB25" s="44">
        <v>-7.8100000000000003E-2</v>
      </c>
      <c r="AC25" s="39">
        <f t="shared" si="10"/>
        <v>-5.2800000000000069E-3</v>
      </c>
      <c r="AD25" s="2">
        <f t="shared" si="1"/>
        <v>5.2800000000000069E-3</v>
      </c>
      <c r="AE25" s="32">
        <f t="shared" si="11"/>
        <v>7.2507552870090738E-2</v>
      </c>
    </row>
    <row r="26" spans="1:31" x14ac:dyDescent="0.2">
      <c r="A26" s="17">
        <f>'FULL PMU'!M24</f>
        <v>4</v>
      </c>
      <c r="B26" s="37">
        <f>'FULL PMU'!P24</f>
        <v>2</v>
      </c>
      <c r="C26" s="37">
        <f>'FULL PMU'!R24</f>
        <v>7</v>
      </c>
      <c r="D26" s="37">
        <f>'FULL PMU'!V24</f>
        <v>0.01</v>
      </c>
      <c r="E26" s="37">
        <f>'FULL PMU'!X24</f>
        <v>1</v>
      </c>
      <c r="F26" s="9">
        <f t="shared" si="18"/>
        <v>1.7716333333333333E-3</v>
      </c>
      <c r="G26" s="18">
        <f>'FULL PMU'!F24</f>
        <v>-0.53149000000000002</v>
      </c>
      <c r="H26" s="19">
        <f t="shared" si="12"/>
        <v>-0.53680490000000003</v>
      </c>
      <c r="I26" s="19">
        <f t="shared" si="13"/>
        <v>-0.53503326666666673</v>
      </c>
      <c r="J26" s="19">
        <f t="shared" si="14"/>
        <v>-0.53326163333333332</v>
      </c>
      <c r="K26" s="19">
        <f t="shared" si="15"/>
        <v>-0.52971836666666672</v>
      </c>
      <c r="L26" s="19">
        <f t="shared" si="16"/>
        <v>-0.52794673333333331</v>
      </c>
      <c r="M26" s="19">
        <f t="shared" si="17"/>
        <v>-0.52617510000000001</v>
      </c>
      <c r="N26" s="20">
        <f t="shared" ca="1" si="3"/>
        <v>0.10138083159859246</v>
      </c>
      <c r="O26" s="19">
        <v>0.68900917672251527</v>
      </c>
      <c r="P26" s="46">
        <f t="shared" si="4"/>
        <v>-0.5294754309167502</v>
      </c>
      <c r="Q26" s="19">
        <f t="shared" si="5"/>
        <v>2.0145690832498175E-3</v>
      </c>
      <c r="R26" s="41">
        <f t="shared" si="6"/>
        <v>2.0145690832498175E-3</v>
      </c>
      <c r="S26" s="32">
        <f t="shared" si="7"/>
        <v>3.7904176621381728E-3</v>
      </c>
      <c r="U26" s="8">
        <v>1.05</v>
      </c>
      <c r="V26" s="8">
        <v>1.0506800000000001</v>
      </c>
      <c r="W26" s="39">
        <f t="shared" si="8"/>
        <v>6.8000000000001393E-4</v>
      </c>
      <c r="X26" s="2">
        <f t="shared" si="0"/>
        <v>6.8000000000001393E-4</v>
      </c>
      <c r="Y26" s="32">
        <f t="shared" si="9"/>
        <v>6.4761904761906082E-4</v>
      </c>
      <c r="AA26" s="44">
        <v>7.85E-2</v>
      </c>
      <c r="AB26" s="44">
        <v>7.8409999999999994E-2</v>
      </c>
      <c r="AC26" s="39">
        <f t="shared" si="10"/>
        <v>-9.0000000000006741E-5</v>
      </c>
      <c r="AD26" s="2">
        <f t="shared" si="1"/>
        <v>9.0000000000006741E-5</v>
      </c>
      <c r="AE26" s="32">
        <f t="shared" si="11"/>
        <v>1.14649681528671E-3</v>
      </c>
    </row>
    <row r="27" spans="1:31" x14ac:dyDescent="0.2">
      <c r="A27" s="17">
        <f>'FULL PMU'!M25</f>
        <v>4</v>
      </c>
      <c r="B27" s="37">
        <f>'FULL PMU'!P25</f>
        <v>3</v>
      </c>
      <c r="C27" s="37">
        <f>'FULL PMU'!R25</f>
        <v>7</v>
      </c>
      <c r="D27" s="37">
        <f>'FULL PMU'!V25</f>
        <v>0.01</v>
      </c>
      <c r="E27" s="37">
        <f>'FULL PMU'!X25</f>
        <v>1</v>
      </c>
      <c r="F27" s="9">
        <f t="shared" si="18"/>
        <v>7.9440000000000012E-4</v>
      </c>
      <c r="G27" s="18">
        <f>'FULL PMU'!F25</f>
        <v>0.23832</v>
      </c>
      <c r="H27" s="19">
        <f t="shared" si="12"/>
        <v>0.2359368</v>
      </c>
      <c r="I27" s="19">
        <f t="shared" si="13"/>
        <v>0.2367312</v>
      </c>
      <c r="J27" s="19">
        <f t="shared" si="14"/>
        <v>0.2375256</v>
      </c>
      <c r="K27" s="19">
        <f t="shared" si="15"/>
        <v>0.2391144</v>
      </c>
      <c r="L27" s="19">
        <f t="shared" si="16"/>
        <v>0.23990880000000001</v>
      </c>
      <c r="M27" s="19">
        <f t="shared" si="17"/>
        <v>0.24070320000000001</v>
      </c>
      <c r="N27" s="20">
        <f t="shared" ca="1" si="3"/>
        <v>0.99235348035160753</v>
      </c>
      <c r="O27" s="19">
        <v>0.6860469861954146</v>
      </c>
      <c r="P27" s="46">
        <f t="shared" si="4"/>
        <v>0.23920917512784701</v>
      </c>
      <c r="Q27" s="19">
        <f t="shared" si="5"/>
        <v>8.8917512784700281E-4</v>
      </c>
      <c r="R27" s="41">
        <f t="shared" si="6"/>
        <v>8.8917512784700281E-4</v>
      </c>
      <c r="S27" s="32">
        <f t="shared" si="7"/>
        <v>3.7310134602509351E-3</v>
      </c>
      <c r="U27" s="8">
        <v>1.036</v>
      </c>
      <c r="V27" s="8">
        <v>1.0394000000000001</v>
      </c>
      <c r="W27" s="39">
        <f t="shared" si="8"/>
        <v>3.4000000000000696E-3</v>
      </c>
      <c r="X27" s="2">
        <f t="shared" si="0"/>
        <v>3.4000000000000696E-3</v>
      </c>
      <c r="Y27" s="32">
        <f t="shared" si="9"/>
        <v>3.2818532818533488E-3</v>
      </c>
      <c r="AA27" s="44">
        <v>-7.7770000000000006E-2</v>
      </c>
      <c r="AB27" s="44">
        <v>-7.1300000000000002E-2</v>
      </c>
      <c r="AC27" s="39">
        <f t="shared" si="10"/>
        <v>6.4700000000000035E-3</v>
      </c>
      <c r="AD27" s="2">
        <f t="shared" si="1"/>
        <v>6.4700000000000035E-3</v>
      </c>
      <c r="AE27" s="32">
        <f t="shared" si="11"/>
        <v>8.3194033689083235E-2</v>
      </c>
    </row>
    <row r="28" spans="1:31" x14ac:dyDescent="0.2">
      <c r="A28" s="17">
        <f>'FULL PMU'!M26</f>
        <v>4</v>
      </c>
      <c r="B28" s="37">
        <f>'FULL PMU'!P26</f>
        <v>5</v>
      </c>
      <c r="C28" s="37">
        <f>'FULL PMU'!R26</f>
        <v>7</v>
      </c>
      <c r="D28" s="37">
        <f>'FULL PMU'!V26</f>
        <v>0.01</v>
      </c>
      <c r="E28" s="37">
        <f>'FULL PMU'!X26</f>
        <v>1</v>
      </c>
      <c r="F28" s="9">
        <f t="shared" si="18"/>
        <v>2.0673666666666669E-3</v>
      </c>
      <c r="G28" s="18">
        <f>'FULL PMU'!F26</f>
        <v>-0.62021000000000004</v>
      </c>
      <c r="H28" s="19">
        <f t="shared" si="12"/>
        <v>-0.62641210000000003</v>
      </c>
      <c r="I28" s="19">
        <f t="shared" si="13"/>
        <v>-0.6243447333333334</v>
      </c>
      <c r="J28" s="19">
        <f t="shared" si="14"/>
        <v>-0.62227736666666666</v>
      </c>
      <c r="K28" s="19">
        <f t="shared" si="15"/>
        <v>-0.61814263333333341</v>
      </c>
      <c r="L28" s="19">
        <f t="shared" si="16"/>
        <v>-0.61607526666666668</v>
      </c>
      <c r="M28" s="19">
        <f t="shared" si="17"/>
        <v>-0.61400790000000005</v>
      </c>
      <c r="N28" s="20">
        <f t="shared" ca="1" si="3"/>
        <v>0.21525477627189038</v>
      </c>
      <c r="O28" s="19">
        <v>0.94589495391623934</v>
      </c>
      <c r="P28" s="46">
        <f t="shared" si="4"/>
        <v>-0.61466405576319283</v>
      </c>
      <c r="Q28" s="19">
        <f t="shared" si="5"/>
        <v>5.5459442368072098E-3</v>
      </c>
      <c r="R28" s="41">
        <f t="shared" si="6"/>
        <v>5.5459442368072098E-3</v>
      </c>
      <c r="S28" s="32">
        <f t="shared" si="7"/>
        <v>8.9420425933267912E-3</v>
      </c>
      <c r="U28" s="8">
        <v>0</v>
      </c>
      <c r="V28" s="8">
        <v>-2.0000000000000002E-5</v>
      </c>
      <c r="W28" s="39">
        <f t="shared" si="8"/>
        <v>-2.0000000000000002E-5</v>
      </c>
      <c r="X28" s="2">
        <f t="shared" si="0"/>
        <v>2.0000000000000002E-5</v>
      </c>
      <c r="Y28" s="32">
        <v>0</v>
      </c>
      <c r="AA28" s="44">
        <v>0.17927000000000001</v>
      </c>
      <c r="AB28" s="44">
        <v>0.18023</v>
      </c>
      <c r="AC28" s="39">
        <f t="shared" si="10"/>
        <v>9.5999999999998864E-4</v>
      </c>
      <c r="AD28" s="2">
        <f t="shared" si="1"/>
        <v>9.5999999999998864E-4</v>
      </c>
      <c r="AE28" s="32">
        <f t="shared" si="11"/>
        <v>5.3550510403301641E-3</v>
      </c>
    </row>
    <row r="29" spans="1:31" x14ac:dyDescent="0.2">
      <c r="A29" s="17">
        <f>'FULL PMU'!M27</f>
        <v>4</v>
      </c>
      <c r="B29" s="37">
        <f>'FULL PMU'!P27</f>
        <v>7</v>
      </c>
      <c r="C29" s="37">
        <f>'FULL PMU'!R27</f>
        <v>7</v>
      </c>
      <c r="D29" s="37">
        <f>'FULL PMU'!V27</f>
        <v>0.01</v>
      </c>
      <c r="E29" s="37">
        <f>'FULL PMU'!X27</f>
        <v>1</v>
      </c>
      <c r="F29" s="9">
        <f t="shared" si="18"/>
        <v>9.632666666666667E-4</v>
      </c>
      <c r="G29" s="18">
        <f>'FULL PMU'!F27</f>
        <v>0.28898000000000001</v>
      </c>
      <c r="H29" s="19">
        <f t="shared" si="12"/>
        <v>0.28609020000000002</v>
      </c>
      <c r="I29" s="19">
        <f t="shared" si="13"/>
        <v>0.2870534666666667</v>
      </c>
      <c r="J29" s="19">
        <f t="shared" si="14"/>
        <v>0.28801673333333333</v>
      </c>
      <c r="K29" s="19">
        <f t="shared" si="15"/>
        <v>0.2899432666666667</v>
      </c>
      <c r="L29" s="19">
        <f t="shared" si="16"/>
        <v>0.29090653333333333</v>
      </c>
      <c r="M29" s="19">
        <f t="shared" si="17"/>
        <v>0.29186980000000001</v>
      </c>
      <c r="N29" s="20">
        <f t="shared" ca="1" si="3"/>
        <v>0.76246899685235492</v>
      </c>
      <c r="O29" s="19">
        <v>0.211084850396273</v>
      </c>
      <c r="P29" s="46">
        <f t="shared" si="4"/>
        <v>0.287305665297654</v>
      </c>
      <c r="Q29" s="19">
        <f t="shared" si="5"/>
        <v>-1.6743347023460142E-3</v>
      </c>
      <c r="R29" s="41">
        <f t="shared" si="6"/>
        <v>1.6743347023460142E-3</v>
      </c>
      <c r="S29" s="32">
        <f t="shared" si="7"/>
        <v>5.7939466480241338E-3</v>
      </c>
      <c r="U29" s="8">
        <v>-8.6919999999999997E-2</v>
      </c>
      <c r="V29" s="8">
        <v>-8.6940000000000003E-2</v>
      </c>
      <c r="W29" s="39">
        <f t="shared" si="8"/>
        <v>-2.0000000000006124E-5</v>
      </c>
      <c r="X29" s="2">
        <f t="shared" si="0"/>
        <v>2.0000000000006124E-5</v>
      </c>
      <c r="Y29" s="32">
        <f t="shared" si="9"/>
        <v>2.3009664058911786E-4</v>
      </c>
      <c r="AA29" s="44">
        <v>-0.17709</v>
      </c>
      <c r="AB29" s="44">
        <v>-0.1731</v>
      </c>
      <c r="AC29" s="39">
        <f t="shared" si="10"/>
        <v>3.9899999999999936E-3</v>
      </c>
      <c r="AD29" s="2">
        <f t="shared" si="1"/>
        <v>3.9899999999999936E-3</v>
      </c>
      <c r="AE29" s="32">
        <f t="shared" si="11"/>
        <v>2.2530916483144127E-2</v>
      </c>
    </row>
    <row r="30" spans="1:31" x14ac:dyDescent="0.2">
      <c r="A30" s="17">
        <f>'FULL PMU'!M28</f>
        <v>4</v>
      </c>
      <c r="B30" s="37">
        <f>'FULL PMU'!P28</f>
        <v>9</v>
      </c>
      <c r="C30" s="37">
        <f>'FULL PMU'!R28</f>
        <v>7</v>
      </c>
      <c r="D30" s="37">
        <f>'FULL PMU'!V28</f>
        <v>0.01</v>
      </c>
      <c r="E30" s="37">
        <f>'FULL PMU'!X28</f>
        <v>1</v>
      </c>
      <c r="F30" s="9">
        <f t="shared" si="18"/>
        <v>5.2090000000000003E-4</v>
      </c>
      <c r="G30" s="18">
        <f>'FULL PMU'!F28</f>
        <v>0.15626999999999999</v>
      </c>
      <c r="H30" s="19">
        <f t="shared" si="12"/>
        <v>0.15470729999999999</v>
      </c>
      <c r="I30" s="19">
        <f t="shared" si="13"/>
        <v>0.15522819999999998</v>
      </c>
      <c r="J30" s="19">
        <f t="shared" si="14"/>
        <v>0.1557491</v>
      </c>
      <c r="K30" s="19">
        <f t="shared" si="15"/>
        <v>0.15679089999999998</v>
      </c>
      <c r="L30" s="19">
        <f t="shared" si="16"/>
        <v>0.1573118</v>
      </c>
      <c r="M30" s="19">
        <f t="shared" si="17"/>
        <v>0.15783269999999999</v>
      </c>
      <c r="N30" s="20">
        <f t="shared" ca="1" si="3"/>
        <v>0.67851223511901781</v>
      </c>
      <c r="O30" s="19">
        <v>0.79237652230045463</v>
      </c>
      <c r="P30" s="46">
        <f t="shared" si="4"/>
        <v>0.15718626750506151</v>
      </c>
      <c r="Q30" s="19">
        <f t="shared" si="5"/>
        <v>9.1626750506151877E-4</v>
      </c>
      <c r="R30" s="41">
        <f t="shared" si="6"/>
        <v>9.1626750506151877E-4</v>
      </c>
      <c r="S30" s="32">
        <f t="shared" si="7"/>
        <v>5.863361522118889E-3</v>
      </c>
      <c r="U30" s="8">
        <v>-0.22217999999999999</v>
      </c>
      <c r="V30" s="8">
        <v>-0.22206000000000001</v>
      </c>
      <c r="W30" s="39">
        <f t="shared" si="8"/>
        <v>1.1999999999998123E-4</v>
      </c>
      <c r="X30" s="2">
        <f t="shared" si="0"/>
        <v>1.1999999999998123E-4</v>
      </c>
      <c r="Y30" s="32">
        <f t="shared" si="9"/>
        <v>5.4010261949762007E-4</v>
      </c>
      <c r="AA30" s="44">
        <v>0</v>
      </c>
      <c r="AB30" s="44">
        <v>2.9999999999999997E-4</v>
      </c>
      <c r="AC30" s="39">
        <f t="shared" si="10"/>
        <v>2.9999999999999997E-4</v>
      </c>
      <c r="AD30" s="2">
        <f t="shared" si="1"/>
        <v>2.9999999999999997E-4</v>
      </c>
      <c r="AE30" s="32">
        <v>0</v>
      </c>
    </row>
    <row r="31" spans="1:31" x14ac:dyDescent="0.2">
      <c r="A31" s="17">
        <f>'FULL PMU'!M29</f>
        <v>5</v>
      </c>
      <c r="B31" s="37">
        <f>'FULL PMU'!P29</f>
        <v>1</v>
      </c>
      <c r="C31" s="37">
        <f>'FULL PMU'!R29</f>
        <v>7</v>
      </c>
      <c r="D31" s="37">
        <f>'FULL PMU'!V29</f>
        <v>0.01</v>
      </c>
      <c r="E31" s="37">
        <f>'FULL PMU'!X29</f>
        <v>1</v>
      </c>
      <c r="F31" s="9">
        <f t="shared" si="18"/>
        <v>2.3602000000000002E-3</v>
      </c>
      <c r="G31" s="18">
        <f>'FULL PMU'!F29</f>
        <v>-0.70806000000000002</v>
      </c>
      <c r="H31" s="19">
        <f t="shared" si="12"/>
        <v>-0.71514060000000002</v>
      </c>
      <c r="I31" s="19">
        <f t="shared" si="13"/>
        <v>-0.71278039999999998</v>
      </c>
      <c r="J31" s="19">
        <f t="shared" si="14"/>
        <v>-0.71042020000000006</v>
      </c>
      <c r="K31" s="19">
        <f t="shared" si="15"/>
        <v>-0.70569979999999999</v>
      </c>
      <c r="L31" s="19">
        <f t="shared" si="16"/>
        <v>-0.70333960000000006</v>
      </c>
      <c r="M31" s="19">
        <f t="shared" si="17"/>
        <v>-0.70097940000000003</v>
      </c>
      <c r="N31" s="20">
        <f t="shared" ca="1" si="3"/>
        <v>0.78440481216960356</v>
      </c>
      <c r="O31" s="19">
        <v>0.52354304191509593</v>
      </c>
      <c r="P31" s="46">
        <f t="shared" si="4"/>
        <v>-0.70772569966392451</v>
      </c>
      <c r="Q31" s="19">
        <f t="shared" si="5"/>
        <v>3.3430033607551035E-4</v>
      </c>
      <c r="R31" s="41">
        <f t="shared" si="6"/>
        <v>3.3430033607551035E-4</v>
      </c>
      <c r="S31" s="32">
        <f t="shared" si="7"/>
        <v>4.7213560443396088E-4</v>
      </c>
      <c r="U31" s="8">
        <v>-0.17993999999999999</v>
      </c>
      <c r="V31" s="8">
        <v>-0.17993999999999999</v>
      </c>
      <c r="W31" s="39">
        <f t="shared" si="8"/>
        <v>0</v>
      </c>
      <c r="X31" s="2">
        <f t="shared" si="0"/>
        <v>0</v>
      </c>
      <c r="Y31" s="32">
        <f t="shared" si="9"/>
        <v>0</v>
      </c>
      <c r="AA31" s="44">
        <v>0</v>
      </c>
      <c r="AB31" s="44">
        <v>-3.2000000000000003E-4</v>
      </c>
      <c r="AC31" s="39">
        <f t="shared" si="10"/>
        <v>-3.2000000000000003E-4</v>
      </c>
      <c r="AD31" s="2">
        <f t="shared" si="1"/>
        <v>3.2000000000000003E-4</v>
      </c>
      <c r="AE31" s="32">
        <v>0</v>
      </c>
    </row>
    <row r="32" spans="1:31" x14ac:dyDescent="0.2">
      <c r="A32" s="17">
        <f>'FULL PMU'!M30</f>
        <v>5</v>
      </c>
      <c r="B32" s="37">
        <f>'FULL PMU'!P30</f>
        <v>2</v>
      </c>
      <c r="C32" s="37">
        <f>'FULL PMU'!R30</f>
        <v>7</v>
      </c>
      <c r="D32" s="37">
        <f>'FULL PMU'!V30</f>
        <v>0.01</v>
      </c>
      <c r="E32" s="37">
        <f>'FULL PMU'!X30</f>
        <v>1</v>
      </c>
      <c r="F32" s="9">
        <f t="shared" si="18"/>
        <v>1.3000000000000002E-3</v>
      </c>
      <c r="G32" s="18">
        <f>'FULL PMU'!F30</f>
        <v>-0.39</v>
      </c>
      <c r="H32" s="19">
        <f t="shared" si="12"/>
        <v>-0.39390000000000003</v>
      </c>
      <c r="I32" s="19">
        <f t="shared" si="13"/>
        <v>-0.3926</v>
      </c>
      <c r="J32" s="19">
        <f t="shared" si="14"/>
        <v>-0.39130000000000004</v>
      </c>
      <c r="K32" s="19">
        <f t="shared" si="15"/>
        <v>-0.38869999999999999</v>
      </c>
      <c r="L32" s="19">
        <f t="shared" si="16"/>
        <v>-0.38740000000000002</v>
      </c>
      <c r="M32" s="19">
        <f t="shared" si="17"/>
        <v>-0.3861</v>
      </c>
      <c r="N32" s="20">
        <f t="shared" ca="1" si="3"/>
        <v>0.74787261578304876</v>
      </c>
      <c r="O32" s="19">
        <v>0.1432328781841361</v>
      </c>
      <c r="P32" s="50">
        <f t="shared" si="4"/>
        <v>-0.39279031740716308</v>
      </c>
      <c r="Q32" s="19">
        <f t="shared" si="5"/>
        <v>-2.7903174071630676E-3</v>
      </c>
      <c r="R32" s="41">
        <f t="shared" si="6"/>
        <v>2.7903174071630676E-3</v>
      </c>
      <c r="S32" s="32">
        <f t="shared" si="7"/>
        <v>7.1546600183668395E-3</v>
      </c>
      <c r="U32" s="8">
        <v>-0.15307000000000001</v>
      </c>
      <c r="V32" s="8">
        <v>-0.15307999999999999</v>
      </c>
      <c r="W32" s="39">
        <f t="shared" si="8"/>
        <v>-9.9999999999822453E-6</v>
      </c>
      <c r="X32" s="2">
        <f t="shared" si="0"/>
        <v>9.9999999999822453E-6</v>
      </c>
      <c r="Y32" s="32">
        <f t="shared" si="9"/>
        <v>6.5329587770185168E-5</v>
      </c>
      <c r="AA32" s="44">
        <v>0.28108</v>
      </c>
      <c r="AB32" s="44">
        <v>0.27339000000000002</v>
      </c>
      <c r="AC32" s="39">
        <f t="shared" si="10"/>
        <v>-7.6899999999999746E-3</v>
      </c>
      <c r="AD32" s="2">
        <f t="shared" si="1"/>
        <v>7.6899999999999746E-3</v>
      </c>
      <c r="AE32" s="32">
        <f t="shared" si="11"/>
        <v>2.7358759072150188E-2</v>
      </c>
    </row>
    <row r="33" spans="1:31" x14ac:dyDescent="0.2">
      <c r="A33" s="17">
        <f>'FULL PMU'!M31</f>
        <v>5</v>
      </c>
      <c r="B33" s="37">
        <f>'FULL PMU'!P31</f>
        <v>4</v>
      </c>
      <c r="C33" s="37">
        <f>'FULL PMU'!R31</f>
        <v>7</v>
      </c>
      <c r="D33" s="37">
        <f>'FULL PMU'!V31</f>
        <v>0.01</v>
      </c>
      <c r="E33" s="37">
        <f>'FULL PMU'!X31</f>
        <v>1</v>
      </c>
      <c r="F33" s="9">
        <f t="shared" si="18"/>
        <v>2.0673666666666669E-3</v>
      </c>
      <c r="G33" s="18">
        <f>'FULL PMU'!F31</f>
        <v>0.62021000000000004</v>
      </c>
      <c r="H33" s="19">
        <f t="shared" si="12"/>
        <v>0.61400790000000005</v>
      </c>
      <c r="I33" s="19">
        <f t="shared" si="13"/>
        <v>0.61607526666666668</v>
      </c>
      <c r="J33" s="19">
        <f t="shared" si="14"/>
        <v>0.61814263333333341</v>
      </c>
      <c r="K33" s="19">
        <f t="shared" si="15"/>
        <v>0.62227736666666666</v>
      </c>
      <c r="L33" s="19">
        <f t="shared" si="16"/>
        <v>0.6243447333333334</v>
      </c>
      <c r="M33" s="19">
        <f t="shared" si="17"/>
        <v>0.62641210000000003</v>
      </c>
      <c r="N33" s="20">
        <f t="shared" ca="1" si="3"/>
        <v>0.36434255287126371</v>
      </c>
      <c r="O33" s="19">
        <v>0.20633989412615605</v>
      </c>
      <c r="P33" s="50">
        <f t="shared" si="4"/>
        <v>0.61655751961768746</v>
      </c>
      <c r="Q33" s="19">
        <f t="shared" si="5"/>
        <v>-3.652480382312584E-3</v>
      </c>
      <c r="R33" s="41">
        <f t="shared" si="6"/>
        <v>3.652480382312584E-3</v>
      </c>
      <c r="S33" s="32">
        <f t="shared" si="7"/>
        <v>5.8891026947527191E-3</v>
      </c>
      <c r="U33" s="8">
        <v>-0.24818999999999999</v>
      </c>
      <c r="V33" s="8">
        <v>-0.24828</v>
      </c>
      <c r="W33" s="39">
        <f t="shared" si="8"/>
        <v>-9.0000000000006741E-5</v>
      </c>
      <c r="X33" s="2">
        <f t="shared" si="0"/>
        <v>9.0000000000006741E-5</v>
      </c>
      <c r="Y33" s="32">
        <f t="shared" si="9"/>
        <v>3.626254079536111E-4</v>
      </c>
      <c r="AA33" s="44">
        <v>-0.28108</v>
      </c>
      <c r="AB33" s="44">
        <v>-0.27803</v>
      </c>
      <c r="AC33" s="39">
        <f t="shared" si="10"/>
        <v>3.0499999999999972E-3</v>
      </c>
      <c r="AD33" s="2">
        <f t="shared" si="1"/>
        <v>3.0499999999999972E-3</v>
      </c>
      <c r="AE33" s="32">
        <f t="shared" si="11"/>
        <v>1.0851003273089502E-2</v>
      </c>
    </row>
    <row r="34" spans="1:31" x14ac:dyDescent="0.2">
      <c r="A34" s="17">
        <f>'FULL PMU'!M32</f>
        <v>5</v>
      </c>
      <c r="B34" s="37">
        <f>'FULL PMU'!P32</f>
        <v>6</v>
      </c>
      <c r="C34" s="37">
        <f>'FULL PMU'!R32</f>
        <v>7</v>
      </c>
      <c r="D34" s="37">
        <f>'FULL PMU'!V32</f>
        <v>0.01</v>
      </c>
      <c r="E34" s="37">
        <f>'FULL PMU'!X32</f>
        <v>1</v>
      </c>
      <c r="F34" s="9">
        <f t="shared" si="18"/>
        <v>1.3620333333333333E-3</v>
      </c>
      <c r="G34" s="18">
        <f>'FULL PMU'!F32</f>
        <v>0.40860999999999997</v>
      </c>
      <c r="H34" s="19">
        <f t="shared" si="12"/>
        <v>0.40452389999999999</v>
      </c>
      <c r="I34" s="19">
        <f t="shared" si="13"/>
        <v>0.40588593333333328</v>
      </c>
      <c r="J34" s="19">
        <f t="shared" si="14"/>
        <v>0.40724796666666663</v>
      </c>
      <c r="K34" s="19">
        <f t="shared" si="15"/>
        <v>0.40997203333333332</v>
      </c>
      <c r="L34" s="19">
        <f t="shared" si="16"/>
        <v>0.41133406666666666</v>
      </c>
      <c r="M34" s="19">
        <f t="shared" si="17"/>
        <v>0.41269609999999995</v>
      </c>
      <c r="N34" s="20">
        <f t="shared" ca="1" si="3"/>
        <v>0.99067836358103145</v>
      </c>
      <c r="O34" s="19">
        <v>0.189920246268513</v>
      </c>
      <c r="P34" s="51">
        <f t="shared" si="4"/>
        <v>0.40606910582227568</v>
      </c>
      <c r="Q34" s="19">
        <f t="shared" si="5"/>
        <v>-2.5408941777242955E-3</v>
      </c>
      <c r="R34" s="41">
        <f t="shared" si="6"/>
        <v>2.5408941777242955E-3</v>
      </c>
      <c r="S34" s="38">
        <f t="shared" si="7"/>
        <v>6.2183847133557568E-3</v>
      </c>
      <c r="U34" s="8">
        <v>-0.23318</v>
      </c>
      <c r="V34" s="8">
        <v>-0.23313999999999999</v>
      </c>
      <c r="W34" s="39">
        <f t="shared" si="8"/>
        <v>4.0000000000012248E-5</v>
      </c>
      <c r="X34" s="2">
        <f t="shared" si="0"/>
        <v>4.0000000000012248E-5</v>
      </c>
      <c r="Y34" s="32">
        <f t="shared" si="9"/>
        <v>1.7154129856768269E-4</v>
      </c>
      <c r="AA34" s="44">
        <v>5.2749999999999998E-2</v>
      </c>
      <c r="AB34" s="44">
        <v>5.4260000000000003E-2</v>
      </c>
      <c r="AC34" s="39">
        <f t="shared" si="10"/>
        <v>1.5100000000000044E-3</v>
      </c>
      <c r="AD34" s="2">
        <f t="shared" si="1"/>
        <v>1.5100000000000044E-3</v>
      </c>
      <c r="AE34" s="32">
        <f t="shared" si="11"/>
        <v>2.8625592417061696E-2</v>
      </c>
    </row>
    <row r="35" spans="1:31" x14ac:dyDescent="0.2">
      <c r="A35" s="17">
        <f>'FULL PMU'!M33</f>
        <v>6</v>
      </c>
      <c r="B35" s="37">
        <f>'FULL PMU'!P33</f>
        <v>5</v>
      </c>
      <c r="C35" s="37">
        <f>'FULL PMU'!R33</f>
        <v>7</v>
      </c>
      <c r="D35" s="37">
        <f>'FULL PMU'!V33</f>
        <v>0.01</v>
      </c>
      <c r="E35" s="37">
        <f>'FULL PMU'!X33</f>
        <v>1</v>
      </c>
      <c r="F35" s="9">
        <f t="shared" si="18"/>
        <v>1.2694333333333333E-3</v>
      </c>
      <c r="G35" s="18">
        <f>'FULL PMU'!F33</f>
        <v>-0.38083</v>
      </c>
      <c r="H35" s="19">
        <f t="shared" si="12"/>
        <v>-0.38463829999999999</v>
      </c>
      <c r="I35" s="19">
        <f t="shared" si="13"/>
        <v>-0.38336886666666664</v>
      </c>
      <c r="J35" s="19">
        <f t="shared" si="14"/>
        <v>-0.38209943333333335</v>
      </c>
      <c r="K35" s="19">
        <f t="shared" si="15"/>
        <v>-0.37956056666666665</v>
      </c>
      <c r="L35" s="19">
        <f t="shared" si="16"/>
        <v>-0.37829113333333336</v>
      </c>
      <c r="M35" s="19">
        <f t="shared" si="17"/>
        <v>-0.37702170000000002</v>
      </c>
      <c r="N35" s="20">
        <f t="shared" ca="1" si="3"/>
        <v>0.67871635561290411</v>
      </c>
      <c r="O35" s="19">
        <v>0.56849424092842149</v>
      </c>
      <c r="P35" s="49">
        <f t="shared" si="4"/>
        <v>-0.38030689437936888</v>
      </c>
      <c r="Q35" s="19">
        <f t="shared" si="5"/>
        <v>5.2310562063112576E-4</v>
      </c>
      <c r="R35" s="41">
        <f t="shared" si="6"/>
        <v>5.2310562063112576E-4</v>
      </c>
      <c r="S35" s="38">
        <f t="shared" si="7"/>
        <v>1.3735935210753506E-3</v>
      </c>
      <c r="U35" s="8">
        <v>-0.23318</v>
      </c>
      <c r="V35" s="8">
        <v>-0.23333000000000001</v>
      </c>
      <c r="W35" s="39">
        <f t="shared" si="8"/>
        <v>-1.5000000000001124E-4</v>
      </c>
      <c r="X35" s="2">
        <f t="shared" si="0"/>
        <v>1.5000000000001124E-4</v>
      </c>
      <c r="Y35" s="32">
        <f t="shared" si="9"/>
        <v>6.4327986962866126E-4</v>
      </c>
      <c r="AA35" s="44">
        <v>-5.2609999999999997E-2</v>
      </c>
      <c r="AB35" s="44">
        <v>-4.9979999999999997E-2</v>
      </c>
      <c r="AC35" s="39">
        <f t="shared" si="10"/>
        <v>2.6300000000000004E-3</v>
      </c>
      <c r="AD35" s="2">
        <f t="shared" si="1"/>
        <v>2.6300000000000004E-3</v>
      </c>
      <c r="AE35" s="32">
        <f t="shared" si="11"/>
        <v>4.9990496103402407E-2</v>
      </c>
    </row>
    <row r="36" spans="1:31" x14ac:dyDescent="0.2">
      <c r="A36" s="17">
        <f>'FULL PMU'!M34</f>
        <v>6</v>
      </c>
      <c r="B36" s="37">
        <f>'FULL PMU'!P34</f>
        <v>11</v>
      </c>
      <c r="C36" s="37">
        <f>'FULL PMU'!R34</f>
        <v>7</v>
      </c>
      <c r="D36" s="37">
        <f>'FULL PMU'!V34</f>
        <v>0.01</v>
      </c>
      <c r="E36" s="37">
        <f>'FULL PMU'!X34</f>
        <v>1</v>
      </c>
      <c r="F36" s="9">
        <f t="shared" si="18"/>
        <v>1.9463333333333331E-4</v>
      </c>
      <c r="G36" s="18">
        <f>'FULL PMU'!F34</f>
        <v>5.8389999999999997E-2</v>
      </c>
      <c r="H36" s="19">
        <f t="shared" si="12"/>
        <v>5.7806099999999999E-2</v>
      </c>
      <c r="I36" s="19">
        <f t="shared" si="13"/>
        <v>5.8000733333333332E-2</v>
      </c>
      <c r="J36" s="19">
        <f t="shared" si="14"/>
        <v>5.8195366666666665E-2</v>
      </c>
      <c r="K36" s="19">
        <f t="shared" si="15"/>
        <v>5.858463333333333E-2</v>
      </c>
      <c r="L36" s="19">
        <f t="shared" si="16"/>
        <v>5.8779266666666663E-2</v>
      </c>
      <c r="M36" s="19">
        <f t="shared" si="17"/>
        <v>5.8973899999999996E-2</v>
      </c>
      <c r="N36" s="20">
        <f t="shared" ca="1" si="3"/>
        <v>0.68720327383609858</v>
      </c>
      <c r="O36" s="19">
        <v>0.84148793255882115</v>
      </c>
      <c r="P36" s="49">
        <f t="shared" si="4"/>
        <v>5.8789869254629687E-2</v>
      </c>
      <c r="Q36" s="19">
        <f t="shared" si="5"/>
        <v>3.9986925462968947E-4</v>
      </c>
      <c r="R36" s="41">
        <f t="shared" si="6"/>
        <v>3.9986925462968947E-4</v>
      </c>
      <c r="S36" s="38">
        <f t="shared" si="7"/>
        <v>6.8482489232692158E-3</v>
      </c>
      <c r="U36" s="8">
        <v>-0.26074999999999998</v>
      </c>
      <c r="V36" s="8">
        <v>-0.26067000000000001</v>
      </c>
      <c r="W36" s="39">
        <f t="shared" si="8"/>
        <v>7.9999999999968985E-5</v>
      </c>
      <c r="X36" s="2">
        <f t="shared" si="0"/>
        <v>7.9999999999968985E-5</v>
      </c>
      <c r="Y36" s="32">
        <f t="shared" si="9"/>
        <v>3.0680728667293954E-4</v>
      </c>
      <c r="AA36" s="44">
        <v>9.3399999999999997E-2</v>
      </c>
      <c r="AB36" s="44">
        <v>9.2009999999999995E-2</v>
      </c>
      <c r="AC36" s="39">
        <f t="shared" si="10"/>
        <v>-1.3900000000000023E-3</v>
      </c>
      <c r="AD36" s="2">
        <f t="shared" si="1"/>
        <v>1.3900000000000023E-3</v>
      </c>
      <c r="AE36" s="32">
        <f t="shared" si="11"/>
        <v>1.4882226980728077E-2</v>
      </c>
    </row>
    <row r="37" spans="1:31" x14ac:dyDescent="0.2">
      <c r="A37" s="17">
        <f>'FULL PMU'!M35</f>
        <v>6</v>
      </c>
      <c r="B37" s="37">
        <f>'FULL PMU'!P35</f>
        <v>12</v>
      </c>
      <c r="C37" s="37">
        <f>'FULL PMU'!R35</f>
        <v>7</v>
      </c>
      <c r="D37" s="37">
        <f>'FULL PMU'!V35</f>
        <v>0.01</v>
      </c>
      <c r="E37" s="37">
        <f>'FULL PMU'!X35</f>
        <v>1</v>
      </c>
      <c r="F37" s="9">
        <f t="shared" si="18"/>
        <v>2.1750000000000003E-4</v>
      </c>
      <c r="G37" s="18">
        <f>'FULL PMU'!F35</f>
        <v>6.5250000000000002E-2</v>
      </c>
      <c r="H37" s="19">
        <f t="shared" si="12"/>
        <v>6.4597500000000002E-2</v>
      </c>
      <c r="I37" s="19">
        <f t="shared" si="13"/>
        <v>6.4814999999999998E-2</v>
      </c>
      <c r="J37" s="19">
        <f t="shared" si="14"/>
        <v>6.5032500000000007E-2</v>
      </c>
      <c r="K37" s="19">
        <f t="shared" si="15"/>
        <v>6.5467499999999998E-2</v>
      </c>
      <c r="L37" s="19">
        <f t="shared" si="16"/>
        <v>6.5685000000000007E-2</v>
      </c>
      <c r="M37" s="19">
        <f t="shared" si="17"/>
        <v>6.5902500000000003E-2</v>
      </c>
      <c r="N37" s="20">
        <f t="shared" ca="1" si="3"/>
        <v>0.44491049018012618</v>
      </c>
      <c r="O37" s="19">
        <v>8.3150955755883382E-2</v>
      </c>
      <c r="P37" s="49">
        <f t="shared" si="4"/>
        <v>6.4704539253245194E-2</v>
      </c>
      <c r="Q37" s="19">
        <f t="shared" si="5"/>
        <v>-5.4546074675480838E-4</v>
      </c>
      <c r="R37" s="41">
        <f t="shared" si="6"/>
        <v>5.4546074675480838E-4</v>
      </c>
      <c r="S37" s="38">
        <f t="shared" si="7"/>
        <v>8.3595516744031928E-3</v>
      </c>
      <c r="U37" s="8">
        <v>-0.26354</v>
      </c>
      <c r="V37" s="8">
        <v>-0.26335999999999998</v>
      </c>
      <c r="W37" s="39">
        <f t="shared" si="8"/>
        <v>1.8000000000001348E-4</v>
      </c>
      <c r="X37" s="2">
        <f t="shared" si="0"/>
        <v>1.8000000000001348E-4</v>
      </c>
      <c r="Y37" s="32">
        <f t="shared" si="9"/>
        <v>6.8300827198912299E-4</v>
      </c>
      <c r="AA37" s="44">
        <v>-9.2259999999999995E-2</v>
      </c>
      <c r="AB37" s="44">
        <v>-8.9359999999999995E-2</v>
      </c>
      <c r="AC37" s="39">
        <f t="shared" si="10"/>
        <v>2.8999999999999998E-3</v>
      </c>
      <c r="AD37" s="2">
        <f t="shared" si="1"/>
        <v>2.8999999999999998E-3</v>
      </c>
      <c r="AE37" s="32">
        <f t="shared" si="11"/>
        <v>3.1432907001951005E-2</v>
      </c>
    </row>
    <row r="38" spans="1:31" x14ac:dyDescent="0.2">
      <c r="A38" s="17">
        <f>'FULL PMU'!M36</f>
        <v>6</v>
      </c>
      <c r="B38" s="37">
        <f>'FULL PMU'!P36</f>
        <v>13</v>
      </c>
      <c r="C38" s="37">
        <f>'FULL PMU'!R36</f>
        <v>7</v>
      </c>
      <c r="D38" s="37">
        <f>'FULL PMU'!V36</f>
        <v>0.01</v>
      </c>
      <c r="E38" s="37">
        <f>'FULL PMU'!X36</f>
        <v>1</v>
      </c>
      <c r="F38" s="9">
        <f t="shared" si="18"/>
        <v>4.8443333333333325E-4</v>
      </c>
      <c r="G38" s="18">
        <f>'FULL PMU'!F36</f>
        <v>0.14532999999999999</v>
      </c>
      <c r="H38" s="19">
        <f t="shared" si="12"/>
        <v>0.1438767</v>
      </c>
      <c r="I38" s="19">
        <f t="shared" si="13"/>
        <v>0.14436113333333331</v>
      </c>
      <c r="J38" s="19">
        <f t="shared" si="14"/>
        <v>0.14484556666666665</v>
      </c>
      <c r="K38" s="19">
        <f t="shared" si="15"/>
        <v>0.14581443333333333</v>
      </c>
      <c r="L38" s="19">
        <f t="shared" si="16"/>
        <v>0.14629886666666667</v>
      </c>
      <c r="M38" s="19">
        <f t="shared" si="17"/>
        <v>0.14678329999999998</v>
      </c>
      <c r="N38" s="20">
        <f t="shared" ca="1" si="3"/>
        <v>0.30826358999949277</v>
      </c>
      <c r="O38" s="19">
        <v>0.70238184614715715</v>
      </c>
      <c r="P38" s="50">
        <f t="shared" si="4"/>
        <v>0.14591983563021288</v>
      </c>
      <c r="Q38" s="19">
        <f t="shared" si="5"/>
        <v>5.8983563021289265E-4</v>
      </c>
      <c r="R38" s="41">
        <f t="shared" si="6"/>
        <v>5.8983563021289265E-4</v>
      </c>
      <c r="S38" s="32">
        <f t="shared" si="7"/>
        <v>4.0585951297935231E-3</v>
      </c>
      <c r="U38" s="8">
        <v>-0.25813000000000003</v>
      </c>
      <c r="V38" s="8">
        <v>-0.25821</v>
      </c>
      <c r="W38" s="39">
        <f t="shared" si="8"/>
        <v>-7.9999999999968985E-5</v>
      </c>
      <c r="X38" s="2">
        <f t="shared" si="0"/>
        <v>7.9999999999968985E-5</v>
      </c>
      <c r="Y38" s="32">
        <f t="shared" si="9"/>
        <v>3.0992135745542545E-4</v>
      </c>
      <c r="AA38" s="44">
        <v>-3.8289999999999998E-2</v>
      </c>
      <c r="AB38" s="44">
        <v>-3.3489999999999999E-2</v>
      </c>
      <c r="AC38" s="39">
        <f t="shared" si="10"/>
        <v>4.7999999999999987E-3</v>
      </c>
      <c r="AD38" s="2">
        <f t="shared" si="1"/>
        <v>4.7999999999999987E-3</v>
      </c>
      <c r="AE38" s="32">
        <f t="shared" si="11"/>
        <v>0.12535910159310523</v>
      </c>
    </row>
    <row r="39" spans="1:31" x14ac:dyDescent="0.2">
      <c r="A39" s="17">
        <f>'FULL PMU'!M37</f>
        <v>7</v>
      </c>
      <c r="B39" s="37">
        <f>'FULL PMU'!P37</f>
        <v>4</v>
      </c>
      <c r="C39" s="37">
        <f>'FULL PMU'!R37</f>
        <v>7</v>
      </c>
      <c r="D39" s="37">
        <f>'FULL PMU'!V37</f>
        <v>0.01</v>
      </c>
      <c r="E39" s="37">
        <f>'FULL PMU'!X37</f>
        <v>1</v>
      </c>
      <c r="F39" s="9">
        <f t="shared" si="18"/>
        <v>9.4206666666666672E-4</v>
      </c>
      <c r="G39" s="18">
        <f>'FULL PMU'!F37</f>
        <v>-0.28261999999999998</v>
      </c>
      <c r="H39" s="19">
        <f t="shared" si="12"/>
        <v>-0.28544619999999998</v>
      </c>
      <c r="I39" s="19">
        <f t="shared" si="13"/>
        <v>-0.2845041333333333</v>
      </c>
      <c r="J39" s="19">
        <f t="shared" si="14"/>
        <v>-0.28356206666666667</v>
      </c>
      <c r="K39" s="19">
        <f t="shared" si="15"/>
        <v>-0.2816779333333333</v>
      </c>
      <c r="L39" s="19">
        <f t="shared" si="16"/>
        <v>-0.28073586666666667</v>
      </c>
      <c r="M39" s="19">
        <f t="shared" si="17"/>
        <v>-0.27979379999999998</v>
      </c>
      <c r="N39" s="20">
        <f t="shared" ca="1" si="3"/>
        <v>0.93407433955259989</v>
      </c>
      <c r="O39" s="19">
        <v>0.74298239117382359</v>
      </c>
      <c r="P39" s="49">
        <f t="shared" si="4"/>
        <v>-0.28124284802178789</v>
      </c>
      <c r="Q39" s="19">
        <f t="shared" si="5"/>
        <v>1.3771519782120878E-3</v>
      </c>
      <c r="R39" s="41">
        <f t="shared" si="6"/>
        <v>1.3771519782120878E-3</v>
      </c>
      <c r="S39" s="38">
        <f t="shared" si="7"/>
        <v>4.8728043953438814E-3</v>
      </c>
      <c r="U39" s="8">
        <v>-0.26319999999999999</v>
      </c>
      <c r="V39" s="8">
        <v>-0.2631</v>
      </c>
      <c r="W39" s="39">
        <f t="shared" si="8"/>
        <v>9.9999999999988987E-5</v>
      </c>
      <c r="X39" s="2">
        <f t="shared" si="0"/>
        <v>9.9999999999988987E-5</v>
      </c>
      <c r="Y39" s="32">
        <f t="shared" si="9"/>
        <v>3.7993920972640192E-4</v>
      </c>
      <c r="AA39" s="44">
        <v>3.8420000000000003E-2</v>
      </c>
      <c r="AB39" s="44">
        <v>4.0910000000000002E-2</v>
      </c>
      <c r="AC39" s="39">
        <f t="shared" si="10"/>
        <v>2.4899999999999992E-3</v>
      </c>
      <c r="AD39" s="2">
        <f t="shared" si="1"/>
        <v>2.4899999999999992E-3</v>
      </c>
      <c r="AE39" s="32">
        <f t="shared" si="11"/>
        <v>6.4809994794377906E-2</v>
      </c>
    </row>
    <row r="40" spans="1:31" x14ac:dyDescent="0.2">
      <c r="A40" s="17">
        <f>'FULL PMU'!M38</f>
        <v>7</v>
      </c>
      <c r="B40" s="37">
        <f>'FULL PMU'!P38</f>
        <v>8</v>
      </c>
      <c r="C40" s="37">
        <f>'FULL PMU'!R38</f>
        <v>7</v>
      </c>
      <c r="D40" s="37">
        <f>'FULL PMU'!V38</f>
        <v>0.01</v>
      </c>
      <c r="E40" s="37">
        <f>'FULL PMU'!X38</f>
        <v>1</v>
      </c>
      <c r="F40" s="9">
        <f t="shared" si="18"/>
        <v>1.2243333333333332E-4</v>
      </c>
      <c r="G40" s="18">
        <f>'FULL PMU'!F38</f>
        <v>3.6729999999999999E-2</v>
      </c>
      <c r="H40" s="19">
        <f t="shared" si="12"/>
        <v>3.6362699999999998E-2</v>
      </c>
      <c r="I40" s="19">
        <f t="shared" si="13"/>
        <v>3.6485133333333329E-2</v>
      </c>
      <c r="J40" s="19">
        <f t="shared" si="14"/>
        <v>3.6607566666666667E-2</v>
      </c>
      <c r="K40" s="19">
        <f t="shared" si="15"/>
        <v>3.685243333333333E-2</v>
      </c>
      <c r="L40" s="19">
        <f t="shared" si="16"/>
        <v>3.6974866666666668E-2</v>
      </c>
      <c r="M40" s="19">
        <f t="shared" si="17"/>
        <v>3.70973E-2</v>
      </c>
      <c r="N40" s="20">
        <f t="shared" ca="1" si="3"/>
        <v>0.30532584295575638</v>
      </c>
      <c r="O40" s="19">
        <v>0.2096172495953621</v>
      </c>
      <c r="P40" s="49">
        <f t="shared" si="4"/>
        <v>3.6516107321320317E-2</v>
      </c>
      <c r="Q40" s="19">
        <f t="shared" si="5"/>
        <v>-2.1389267867968215E-4</v>
      </c>
      <c r="R40" s="41">
        <f t="shared" si="6"/>
        <v>2.1389267867968215E-4</v>
      </c>
      <c r="S40" s="38">
        <f t="shared" si="7"/>
        <v>5.8233781290411698E-3</v>
      </c>
      <c r="U40" s="8">
        <v>-0.26458999999999999</v>
      </c>
      <c r="V40" s="8">
        <v>-0.26445000000000002</v>
      </c>
      <c r="W40" s="39">
        <f t="shared" si="8"/>
        <v>1.3999999999997348E-4</v>
      </c>
      <c r="X40" s="2">
        <f t="shared" si="0"/>
        <v>1.3999999999997348E-4</v>
      </c>
      <c r="Y40" s="32">
        <f t="shared" si="9"/>
        <v>5.2912052609688004E-4</v>
      </c>
      <c r="AA40" s="44">
        <v>1.6619999999999999E-2</v>
      </c>
      <c r="AB40" s="44">
        <v>2.0639999999999999E-2</v>
      </c>
      <c r="AC40" s="39">
        <f t="shared" si="10"/>
        <v>4.0199999999999993E-3</v>
      </c>
      <c r="AD40" s="2">
        <f t="shared" si="1"/>
        <v>4.0199999999999993E-3</v>
      </c>
      <c r="AE40" s="32">
        <f t="shared" si="11"/>
        <v>0.2418772563176895</v>
      </c>
    </row>
    <row r="41" spans="1:31" x14ac:dyDescent="0.2">
      <c r="A41" s="17">
        <f>'FULL PMU'!M39</f>
        <v>7</v>
      </c>
      <c r="B41" s="37">
        <f>'FULL PMU'!P39</f>
        <v>9</v>
      </c>
      <c r="C41" s="37">
        <f>'FULL PMU'!R39</f>
        <v>7</v>
      </c>
      <c r="D41" s="37">
        <f>'FULL PMU'!V39</f>
        <v>0.01</v>
      </c>
      <c r="E41" s="37">
        <f>'FULL PMU'!X39</f>
        <v>1</v>
      </c>
      <c r="F41" s="9">
        <f t="shared" si="18"/>
        <v>8.1356666666666669E-4</v>
      </c>
      <c r="G41" s="18">
        <f>'FULL PMU'!F39</f>
        <v>0.24407000000000001</v>
      </c>
      <c r="H41" s="19">
        <f t="shared" si="12"/>
        <v>0.24162930000000002</v>
      </c>
      <c r="I41" s="19">
        <f t="shared" si="13"/>
        <v>0.24244286666666667</v>
      </c>
      <c r="J41" s="19">
        <f t="shared" si="14"/>
        <v>0.24325643333333336</v>
      </c>
      <c r="K41" s="19">
        <f t="shared" si="15"/>
        <v>0.24488356666666666</v>
      </c>
      <c r="L41" s="19">
        <f t="shared" si="16"/>
        <v>0.24569713333333335</v>
      </c>
      <c r="M41" s="19">
        <f t="shared" si="17"/>
        <v>0.2465107</v>
      </c>
      <c r="N41" s="20">
        <f t="shared" ca="1" si="3"/>
        <v>0.14981975177728768</v>
      </c>
      <c r="O41" s="19">
        <v>0.76928290371478125</v>
      </c>
      <c r="P41" s="49">
        <f t="shared" si="4"/>
        <v>0.24538803626410643</v>
      </c>
      <c r="Q41" s="19">
        <f t="shared" si="5"/>
        <v>1.3180362641064258E-3</v>
      </c>
      <c r="R41" s="41">
        <f t="shared" si="6"/>
        <v>1.3180362641064258E-3</v>
      </c>
      <c r="S41" s="38">
        <f t="shared" si="7"/>
        <v>5.400238718836505E-3</v>
      </c>
      <c r="U41" s="8">
        <v>-0.27977999999999997</v>
      </c>
      <c r="V41" s="8">
        <v>-0.27995999999999999</v>
      </c>
      <c r="W41" s="39">
        <f t="shared" si="8"/>
        <v>-1.8000000000001348E-4</v>
      </c>
      <c r="X41" s="2">
        <f t="shared" ref="X41:X46" si="19">ABS(W41)</f>
        <v>1.8000000000001348E-4</v>
      </c>
      <c r="Y41" s="32">
        <f t="shared" si="9"/>
        <v>6.4336264207596507E-4</v>
      </c>
      <c r="AA41" s="44">
        <v>-1.6549999999999999E-2</v>
      </c>
      <c r="AB41" s="44">
        <v>-2.085E-2</v>
      </c>
      <c r="AC41" s="39">
        <f t="shared" si="10"/>
        <v>-4.3000000000000017E-3</v>
      </c>
      <c r="AD41" s="2">
        <f t="shared" si="1"/>
        <v>4.3000000000000017E-3</v>
      </c>
      <c r="AE41" s="32">
        <f t="shared" si="11"/>
        <v>0.25981873111782489</v>
      </c>
    </row>
    <row r="42" spans="1:31" x14ac:dyDescent="0.2">
      <c r="A42" s="17">
        <f>'FULL PMU'!M40</f>
        <v>8</v>
      </c>
      <c r="B42" s="37">
        <f>'FULL PMU'!P40</f>
        <v>7</v>
      </c>
      <c r="C42" s="37">
        <f>'FULL PMU'!R40</f>
        <v>7</v>
      </c>
      <c r="D42" s="37">
        <f>'FULL PMU'!V40</f>
        <v>0.01</v>
      </c>
      <c r="E42" s="37">
        <f>'FULL PMU'!X40</f>
        <v>1</v>
      </c>
      <c r="F42" s="9">
        <f t="shared" si="18"/>
        <v>1.2243333333333332E-4</v>
      </c>
      <c r="G42" s="18">
        <f>'FULL PMU'!F40</f>
        <v>-3.6729999999999999E-2</v>
      </c>
      <c r="H42" s="19">
        <f t="shared" si="12"/>
        <v>-3.70973E-2</v>
      </c>
      <c r="I42" s="19">
        <f t="shared" si="13"/>
        <v>-3.6974866666666668E-2</v>
      </c>
      <c r="J42" s="19">
        <f t="shared" si="14"/>
        <v>-3.685243333333333E-2</v>
      </c>
      <c r="K42" s="19">
        <f t="shared" si="15"/>
        <v>-3.6607566666666667E-2</v>
      </c>
      <c r="L42" s="19">
        <f t="shared" si="16"/>
        <v>-3.6485133333333329E-2</v>
      </c>
      <c r="M42" s="19">
        <f t="shared" si="17"/>
        <v>-3.6362699999999998E-2</v>
      </c>
      <c r="N42" s="20">
        <f t="shared" ca="1" si="3"/>
        <v>0.86361381688632588</v>
      </c>
      <c r="O42" s="19">
        <v>0.6908164868987674</v>
      </c>
      <c r="P42" s="51">
        <f t="shared" si="4"/>
        <v>-3.6589446714854271E-2</v>
      </c>
      <c r="Q42" s="19">
        <f t="shared" si="5"/>
        <v>1.4055328514572807E-4</v>
      </c>
      <c r="R42" s="41">
        <f t="shared" si="6"/>
        <v>1.4055328514572807E-4</v>
      </c>
      <c r="S42" s="38">
        <f t="shared" si="7"/>
        <v>3.8266617246318561E-3</v>
      </c>
      <c r="T42">
        <v>65</v>
      </c>
      <c r="U42" s="8">
        <v>-0.38083</v>
      </c>
      <c r="V42" s="36">
        <v>-0.38228000000000001</v>
      </c>
      <c r="W42" s="39">
        <f>V42-U42</f>
        <v>-1.4500000000000068E-3</v>
      </c>
      <c r="X42" s="2">
        <f t="shared" si="19"/>
        <v>1.4500000000000068E-3</v>
      </c>
      <c r="Y42" s="32">
        <f t="shared" si="9"/>
        <v>3.8074731507496962E-3</v>
      </c>
      <c r="AA42" s="44">
        <v>5.509E-2</v>
      </c>
      <c r="AB42" s="44">
        <v>5.5019999999999999E-2</v>
      </c>
      <c r="AC42" s="39">
        <f t="shared" si="10"/>
        <v>-7.0000000000000617E-5</v>
      </c>
      <c r="AD42" s="2">
        <f t="shared" si="1"/>
        <v>7.0000000000000617E-5</v>
      </c>
      <c r="AE42" s="32">
        <f t="shared" si="11"/>
        <v>1.2706480304955638E-3</v>
      </c>
    </row>
    <row r="43" spans="1:31" x14ac:dyDescent="0.2">
      <c r="A43" s="17">
        <f>'FULL PMU'!M41</f>
        <v>9</v>
      </c>
      <c r="B43" s="37">
        <f>'FULL PMU'!P41</f>
        <v>4</v>
      </c>
      <c r="C43" s="37">
        <f>'FULL PMU'!R41</f>
        <v>7</v>
      </c>
      <c r="D43" s="37">
        <f>'FULL PMU'!V41</f>
        <v>0.01</v>
      </c>
      <c r="E43" s="37">
        <f>'FULL PMU'!X41</f>
        <v>1</v>
      </c>
      <c r="F43" s="9">
        <f t="shared" si="18"/>
        <v>5.0476666666666667E-4</v>
      </c>
      <c r="G43" s="18">
        <f>'FULL PMU'!F41</f>
        <v>-0.15143000000000001</v>
      </c>
      <c r="H43" s="19">
        <f t="shared" si="12"/>
        <v>-0.15294430000000001</v>
      </c>
      <c r="I43" s="19">
        <f t="shared" si="13"/>
        <v>-0.15243953333333335</v>
      </c>
      <c r="J43" s="19">
        <f t="shared" si="14"/>
        <v>-0.15193476666666667</v>
      </c>
      <c r="K43" s="19">
        <f t="shared" si="15"/>
        <v>-0.15092523333333335</v>
      </c>
      <c r="L43" s="19">
        <f t="shared" si="16"/>
        <v>-0.15042046666666667</v>
      </c>
      <c r="M43" s="19">
        <f t="shared" si="17"/>
        <v>-0.14991570000000001</v>
      </c>
      <c r="N43" s="20">
        <f t="shared" ca="1" si="3"/>
        <v>0.29141077015633721</v>
      </c>
      <c r="O43" s="19">
        <v>0.68263534840820306</v>
      </c>
      <c r="P43" s="49">
        <f t="shared" si="4"/>
        <v>-0.15087537309115706</v>
      </c>
      <c r="Q43" s="19">
        <f t="shared" si="5"/>
        <v>5.5462690884294785E-4</v>
      </c>
      <c r="R43" s="132">
        <f t="shared" si="6"/>
        <v>5.5462690884294785E-4</v>
      </c>
      <c r="S43" s="38">
        <f t="shared" si="7"/>
        <v>3.6625959773026995E-3</v>
      </c>
      <c r="T43">
        <v>611</v>
      </c>
      <c r="U43" s="8">
        <v>5.8389999999999997E-2</v>
      </c>
      <c r="V43" s="36">
        <v>5.8349999999999999E-2</v>
      </c>
      <c r="W43" s="39">
        <f>V43-U43</f>
        <v>-3.999999999999837E-5</v>
      </c>
      <c r="X43" s="2">
        <f t="shared" si="19"/>
        <v>3.999999999999837E-5</v>
      </c>
      <c r="Y43" s="32">
        <f t="shared" si="9"/>
        <v>6.8504880972766519E-4</v>
      </c>
      <c r="AA43" s="44">
        <v>-5.4579999999999997E-2</v>
      </c>
      <c r="AB43" s="44">
        <v>-5.518E-2</v>
      </c>
      <c r="AC43" s="39">
        <f t="shared" si="10"/>
        <v>-6.0000000000000331E-4</v>
      </c>
      <c r="AD43" s="2">
        <f t="shared" si="1"/>
        <v>6.0000000000000331E-4</v>
      </c>
      <c r="AE43" s="32">
        <f t="shared" si="11"/>
        <v>1.0993037742762979E-2</v>
      </c>
    </row>
    <row r="44" spans="1:31" x14ac:dyDescent="0.2">
      <c r="A44" s="17">
        <f>'FULL PMU'!M42</f>
        <v>9</v>
      </c>
      <c r="B44" s="37">
        <f>'FULL PMU'!P42</f>
        <v>7</v>
      </c>
      <c r="C44" s="37">
        <f>'FULL PMU'!R42</f>
        <v>7</v>
      </c>
      <c r="D44" s="37">
        <f>'FULL PMU'!V42</f>
        <v>0.01</v>
      </c>
      <c r="E44" s="37">
        <f>'FULL PMU'!X42</f>
        <v>1</v>
      </c>
      <c r="F44" s="9">
        <f t="shared" si="18"/>
        <v>8.1356666666666669E-4</v>
      </c>
      <c r="G44" s="18">
        <f>'FULL PMU'!F42</f>
        <v>-0.24407000000000001</v>
      </c>
      <c r="H44" s="19">
        <f t="shared" si="12"/>
        <v>-0.2465107</v>
      </c>
      <c r="I44" s="19">
        <f t="shared" si="13"/>
        <v>-0.24569713333333335</v>
      </c>
      <c r="J44" s="19">
        <f t="shared" si="14"/>
        <v>-0.24488356666666666</v>
      </c>
      <c r="K44" s="19">
        <f t="shared" si="15"/>
        <v>-0.24325643333333336</v>
      </c>
      <c r="L44" s="19">
        <f t="shared" si="16"/>
        <v>-0.24244286666666667</v>
      </c>
      <c r="M44" s="19">
        <f t="shared" si="17"/>
        <v>-0.24162930000000002</v>
      </c>
      <c r="N44" s="20">
        <f t="shared" ca="1" si="3"/>
        <v>0.61364177199651238</v>
      </c>
      <c r="O44" s="19">
        <v>0.57779044542063307</v>
      </c>
      <c r="P44" s="49">
        <f t="shared" si="4"/>
        <v>-0.24368924568306802</v>
      </c>
      <c r="Q44" s="19">
        <f t="shared" ref="Q44:Q52" si="20">P44-G44</f>
        <v>3.8075431693199158E-4</v>
      </c>
      <c r="R44" s="41">
        <f t="shared" si="6"/>
        <v>3.8075431693199158E-4</v>
      </c>
      <c r="S44" s="38">
        <f t="shared" si="7"/>
        <v>1.5600209650181978E-3</v>
      </c>
      <c r="T44">
        <v>612</v>
      </c>
      <c r="U44" s="8">
        <v>6.5250000000000002E-2</v>
      </c>
      <c r="V44" s="36">
        <v>6.5509999999999999E-2</v>
      </c>
      <c r="W44" s="39">
        <f>V44-U44</f>
        <v>2.5999999999999635E-4</v>
      </c>
      <c r="X44" s="2">
        <f t="shared" si="19"/>
        <v>2.5999999999999635E-4</v>
      </c>
      <c r="Y44" s="32">
        <f t="shared" si="9"/>
        <v>3.9846743295018595E-3</v>
      </c>
      <c r="AA44" s="44">
        <v>2.3226399999999998</v>
      </c>
      <c r="AB44" s="44">
        <v>2.2922500000000001</v>
      </c>
      <c r="AC44" s="39">
        <f t="shared" si="10"/>
        <v>-3.0389999999999695E-2</v>
      </c>
      <c r="AD44" s="2">
        <f t="shared" si="1"/>
        <v>3.0389999999999695E-2</v>
      </c>
      <c r="AE44" s="32">
        <f t="shared" si="11"/>
        <v>1.3084248958082053E-2</v>
      </c>
    </row>
    <row r="45" spans="1:31" x14ac:dyDescent="0.2">
      <c r="A45" s="17">
        <f>'FULL PMU'!M43</f>
        <v>9</v>
      </c>
      <c r="B45" s="37">
        <f>'FULL PMU'!P43</f>
        <v>10</v>
      </c>
      <c r="C45" s="37">
        <f>'FULL PMU'!R43</f>
        <v>7</v>
      </c>
      <c r="D45" s="37">
        <f>'FULL PMU'!V43</f>
        <v>0.01</v>
      </c>
      <c r="E45" s="37">
        <f>'FULL PMU'!X43</f>
        <v>1</v>
      </c>
      <c r="F45" s="9">
        <f t="shared" si="18"/>
        <v>1.2613333333333333E-4</v>
      </c>
      <c r="G45" s="18">
        <f>'FULL PMU'!F43</f>
        <v>3.7839999999999999E-2</v>
      </c>
      <c r="H45" s="19">
        <f t="shared" si="12"/>
        <v>3.7461599999999998E-2</v>
      </c>
      <c r="I45" s="19">
        <f t="shared" si="13"/>
        <v>3.7587733333333331E-2</v>
      </c>
      <c r="J45" s="19">
        <f t="shared" si="14"/>
        <v>3.7713866666666665E-2</v>
      </c>
      <c r="K45" s="19">
        <f t="shared" si="15"/>
        <v>3.7966133333333332E-2</v>
      </c>
      <c r="L45" s="19">
        <f t="shared" si="16"/>
        <v>3.8092266666666666E-2</v>
      </c>
      <c r="M45" s="19">
        <f t="shared" si="17"/>
        <v>3.82184E-2</v>
      </c>
      <c r="N45" s="20">
        <f t="shared" ca="1" si="3"/>
        <v>0.70695540828117232</v>
      </c>
      <c r="O45" s="19">
        <v>0.53019003048169133</v>
      </c>
      <c r="P45" s="51">
        <f t="shared" si="4"/>
        <v>3.7862909671180729E-2</v>
      </c>
      <c r="Q45" s="19">
        <f t="shared" si="20"/>
        <v>2.2909671180730562E-5</v>
      </c>
      <c r="R45" s="41">
        <f t="shared" si="6"/>
        <v>2.2909671180730562E-5</v>
      </c>
      <c r="S45" s="38">
        <f t="shared" si="7"/>
        <v>6.0543528490302758E-4</v>
      </c>
      <c r="T45">
        <v>613</v>
      </c>
      <c r="U45" s="8">
        <v>0.14532999999999999</v>
      </c>
      <c r="V45" s="36">
        <v>0.14477999999999999</v>
      </c>
      <c r="W45" s="39">
        <f>V45-U45</f>
        <v>-5.4999999999999494E-4</v>
      </c>
      <c r="X45" s="2">
        <f t="shared" si="19"/>
        <v>5.4999999999999494E-4</v>
      </c>
      <c r="Y45" s="32">
        <f t="shared" si="9"/>
        <v>3.7844904699648732E-3</v>
      </c>
      <c r="AA45" s="44">
        <v>0.18315999999999999</v>
      </c>
      <c r="AB45" s="44">
        <v>0.18436</v>
      </c>
      <c r="AC45" s="39">
        <f t="shared" si="10"/>
        <v>1.2000000000000066E-3</v>
      </c>
      <c r="AD45" s="2">
        <f t="shared" si="1"/>
        <v>1.2000000000000066E-3</v>
      </c>
      <c r="AE45" s="32">
        <f t="shared" si="11"/>
        <v>6.5516488316226616E-3</v>
      </c>
    </row>
    <row r="46" spans="1:31" x14ac:dyDescent="0.2">
      <c r="A46" s="17">
        <f>'FULL PMU'!M44</f>
        <v>9</v>
      </c>
      <c r="B46" s="37">
        <f>'FULL PMU'!P44</f>
        <v>14</v>
      </c>
      <c r="C46" s="37">
        <f>'FULL PMU'!R44</f>
        <v>7</v>
      </c>
      <c r="D46" s="37">
        <f>'FULL PMU'!V44</f>
        <v>0.01</v>
      </c>
      <c r="E46" s="37">
        <f>'FULL PMU'!X44</f>
        <v>1</v>
      </c>
      <c r="F46" s="9">
        <f t="shared" si="18"/>
        <v>2.564E-4</v>
      </c>
      <c r="G46" s="18">
        <f>'FULL PMU'!F44</f>
        <v>7.6920000000000002E-2</v>
      </c>
      <c r="H46" s="19">
        <f t="shared" si="12"/>
        <v>7.6150800000000005E-2</v>
      </c>
      <c r="I46" s="19">
        <f t="shared" si="13"/>
        <v>7.6407200000000008E-2</v>
      </c>
      <c r="J46" s="19">
        <f t="shared" si="14"/>
        <v>7.6663599999999998E-2</v>
      </c>
      <c r="K46" s="19">
        <f t="shared" si="15"/>
        <v>7.7176400000000006E-2</v>
      </c>
      <c r="L46" s="19">
        <f t="shared" si="16"/>
        <v>7.7432799999999996E-2</v>
      </c>
      <c r="M46" s="19">
        <f t="shared" si="17"/>
        <v>7.76892E-2</v>
      </c>
      <c r="N46" s="20">
        <f t="shared" ca="1" si="3"/>
        <v>0.3023288772435605</v>
      </c>
      <c r="O46" s="19">
        <v>0.28476031294105475</v>
      </c>
      <c r="P46" s="49">
        <f t="shared" si="4"/>
        <v>7.6587978808210694E-2</v>
      </c>
      <c r="Q46" s="19">
        <f t="shared" si="20"/>
        <v>-3.3202119178930845E-4</v>
      </c>
      <c r="R46" s="41">
        <f t="shared" si="6"/>
        <v>3.3202119178930845E-4</v>
      </c>
      <c r="S46" s="38">
        <f t="shared" si="7"/>
        <v>4.3164481511870573E-3</v>
      </c>
      <c r="T46">
        <v>65</v>
      </c>
      <c r="U46" s="8">
        <v>0.17621999999999999</v>
      </c>
      <c r="V46" s="36">
        <v>0.17659</v>
      </c>
      <c r="W46" s="39">
        <f>V46-U46</f>
        <v>3.7000000000000921E-4</v>
      </c>
      <c r="X46" s="2">
        <f t="shared" si="19"/>
        <v>3.7000000000000921E-4</v>
      </c>
      <c r="Y46" s="32">
        <f t="shared" si="9"/>
        <v>2.0996481670639499E-3</v>
      </c>
      <c r="AA46" s="44">
        <v>-0.94406000000000001</v>
      </c>
      <c r="AB46" s="44">
        <v>-0.94516</v>
      </c>
      <c r="AC46" s="39">
        <f t="shared" si="10"/>
        <v>-1.0999999999999899E-3</v>
      </c>
      <c r="AD46" s="2">
        <f t="shared" si="1"/>
        <v>1.0999999999999899E-3</v>
      </c>
      <c r="AE46" s="32">
        <f t="shared" si="11"/>
        <v>1.1651801792258859E-3</v>
      </c>
    </row>
    <row r="47" spans="1:31" x14ac:dyDescent="0.2">
      <c r="A47" s="17">
        <f>'FULL PMU'!M45</f>
        <v>10</v>
      </c>
      <c r="B47" s="37">
        <f>'FULL PMU'!P45</f>
        <v>9</v>
      </c>
      <c r="C47" s="37">
        <f>'FULL PMU'!R45</f>
        <v>7</v>
      </c>
      <c r="D47" s="37">
        <f>'FULL PMU'!V45</f>
        <v>0.01</v>
      </c>
      <c r="E47" s="37">
        <f>'FULL PMU'!X45</f>
        <v>1</v>
      </c>
      <c r="F47" s="9">
        <f t="shared" si="18"/>
        <v>1.2613333333333333E-4</v>
      </c>
      <c r="G47" s="18">
        <f>'FULL PMU'!F45</f>
        <v>-3.7839999999999999E-2</v>
      </c>
      <c r="H47" s="19">
        <f t="shared" si="12"/>
        <v>-3.82184E-2</v>
      </c>
      <c r="I47" s="19">
        <f t="shared" si="13"/>
        <v>-3.8092266666666666E-2</v>
      </c>
      <c r="J47" s="19">
        <f t="shared" si="14"/>
        <v>-3.7966133333333332E-2</v>
      </c>
      <c r="K47" s="19">
        <f t="shared" si="15"/>
        <v>-3.7713866666666665E-2</v>
      </c>
      <c r="L47" s="19">
        <f t="shared" si="16"/>
        <v>-3.7587733333333331E-2</v>
      </c>
      <c r="M47" s="19">
        <f t="shared" si="17"/>
        <v>-3.7461599999999998E-2</v>
      </c>
      <c r="N47" s="20">
        <f t="shared" ca="1" si="3"/>
        <v>0.94689892235965967</v>
      </c>
      <c r="O47" s="19">
        <v>0.58388455423982055</v>
      </c>
      <c r="P47" s="49">
        <f t="shared" si="4"/>
        <v>-3.7776344298958493E-2</v>
      </c>
      <c r="Q47" s="19">
        <f t="shared" si="20"/>
        <v>6.3655701041505364E-5</v>
      </c>
      <c r="R47" s="41">
        <f t="shared" si="6"/>
        <v>6.3655701041505364E-5</v>
      </c>
      <c r="S47" s="38">
        <f t="shared" si="7"/>
        <v>1.6822331142046874E-3</v>
      </c>
      <c r="T47">
        <v>611</v>
      </c>
      <c r="U47" s="8">
        <v>-4.8719999999999999E-2</v>
      </c>
      <c r="V47" s="36">
        <v>-4.8809999999999999E-2</v>
      </c>
      <c r="W47" s="39">
        <f t="shared" ref="W47:W61" si="21">V47-U47</f>
        <v>-8.9999999999999802E-5</v>
      </c>
      <c r="X47" s="2">
        <f t="shared" ref="X47:X61" si="22">ABS(W47)</f>
        <v>8.9999999999999802E-5</v>
      </c>
      <c r="Y47" s="32">
        <f t="shared" si="9"/>
        <v>1.8472906403940847E-3</v>
      </c>
      <c r="AA47" s="44">
        <v>-0.47732999999999998</v>
      </c>
      <c r="AB47" s="44">
        <v>-0.46792</v>
      </c>
      <c r="AC47" s="39">
        <f t="shared" si="10"/>
        <v>9.4099999999999739E-3</v>
      </c>
      <c r="AD47" s="2">
        <f t="shared" si="1"/>
        <v>9.4099999999999739E-3</v>
      </c>
      <c r="AE47" s="32">
        <f t="shared" si="11"/>
        <v>1.9713824817212358E-2</v>
      </c>
    </row>
    <row r="48" spans="1:31" x14ac:dyDescent="0.2">
      <c r="A48" s="17">
        <f>'FULL PMU'!M46</f>
        <v>10</v>
      </c>
      <c r="B48" s="37">
        <f>'FULL PMU'!P46</f>
        <v>11</v>
      </c>
      <c r="C48" s="37">
        <f>'FULL PMU'!R46</f>
        <v>7</v>
      </c>
      <c r="D48" s="37">
        <f>'FULL PMU'!V46</f>
        <v>0.01</v>
      </c>
      <c r="E48" s="37">
        <f>'FULL PMU'!X46</f>
        <v>1</v>
      </c>
      <c r="F48" s="9">
        <f t="shared" si="18"/>
        <v>1.0373333333333332E-4</v>
      </c>
      <c r="G48" s="18">
        <f>'FULL PMU'!F46</f>
        <v>-3.1119999999999998E-2</v>
      </c>
      <c r="H48" s="19">
        <f t="shared" si="12"/>
        <v>-3.1431199999999999E-2</v>
      </c>
      <c r="I48" s="19">
        <f t="shared" si="13"/>
        <v>-3.1327466666666665E-2</v>
      </c>
      <c r="J48" s="19">
        <f t="shared" si="14"/>
        <v>-3.1223733333333333E-2</v>
      </c>
      <c r="K48" s="19">
        <f t="shared" si="15"/>
        <v>-3.1016266666666664E-2</v>
      </c>
      <c r="L48" s="19">
        <f t="shared" si="16"/>
        <v>-3.0912533333333332E-2</v>
      </c>
      <c r="M48" s="19">
        <f t="shared" si="17"/>
        <v>-3.0808799999999997E-2</v>
      </c>
      <c r="N48" s="20">
        <f t="shared" ca="1" si="3"/>
        <v>0.90558206916030226</v>
      </c>
      <c r="O48" s="19">
        <v>0.7122324639031099</v>
      </c>
      <c r="P48" s="49">
        <f t="shared" si="4"/>
        <v>-3.0987548896487218E-2</v>
      </c>
      <c r="Q48" s="19">
        <f t="shared" si="20"/>
        <v>1.3245110351278039E-4</v>
      </c>
      <c r="R48" s="41">
        <f t="shared" si="6"/>
        <v>1.3245110351278039E-4</v>
      </c>
      <c r="S48" s="38">
        <f t="shared" si="7"/>
        <v>4.2561408583798328E-3</v>
      </c>
      <c r="T48">
        <v>612</v>
      </c>
      <c r="U48" s="8">
        <v>-4.1140000000000003E-2</v>
      </c>
      <c r="V48" s="36">
        <v>-4.1070000000000002E-2</v>
      </c>
      <c r="W48" s="39">
        <f t="shared" si="21"/>
        <v>7.0000000000000617E-5</v>
      </c>
      <c r="X48" s="2">
        <f t="shared" si="22"/>
        <v>7.0000000000000617E-5</v>
      </c>
      <c r="Y48" s="32">
        <f t="shared" si="9"/>
        <v>1.7015070491006468E-3</v>
      </c>
      <c r="AA48" s="44">
        <v>-7.2370000000000004E-2</v>
      </c>
      <c r="AB48" s="44">
        <v>-7.5550000000000006E-2</v>
      </c>
      <c r="AC48" s="39">
        <f t="shared" si="10"/>
        <v>-3.1800000000000023E-3</v>
      </c>
      <c r="AD48" s="2">
        <f t="shared" si="1"/>
        <v>3.1800000000000023E-3</v>
      </c>
      <c r="AE48" s="32">
        <f t="shared" si="11"/>
        <v>4.3940859472157E-2</v>
      </c>
    </row>
    <row r="49" spans="1:31" x14ac:dyDescent="0.2">
      <c r="A49" s="17">
        <f>'FULL PMU'!M47</f>
        <v>11</v>
      </c>
      <c r="B49" s="37">
        <f>'FULL PMU'!P47</f>
        <v>6</v>
      </c>
      <c r="C49" s="37">
        <f>'FULL PMU'!R47</f>
        <v>7</v>
      </c>
      <c r="D49" s="37">
        <f>'FULL PMU'!V47</f>
        <v>0.01</v>
      </c>
      <c r="E49" s="37">
        <f>'FULL PMU'!X47</f>
        <v>1</v>
      </c>
      <c r="F49" s="9">
        <f t="shared" si="18"/>
        <v>1.9463333333333331E-4</v>
      </c>
      <c r="G49" s="18">
        <f>'FULL PMU'!F47</f>
        <v>-5.8389999999999997E-2</v>
      </c>
      <c r="H49" s="19">
        <f t="shared" si="12"/>
        <v>-5.8973899999999996E-2</v>
      </c>
      <c r="I49" s="19">
        <f t="shared" si="13"/>
        <v>-5.8779266666666663E-2</v>
      </c>
      <c r="J49" s="19">
        <f t="shared" si="14"/>
        <v>-5.858463333333333E-2</v>
      </c>
      <c r="K49" s="19">
        <f t="shared" si="15"/>
        <v>-5.8195366666666665E-2</v>
      </c>
      <c r="L49" s="19">
        <f t="shared" si="16"/>
        <v>-5.8000733333333332E-2</v>
      </c>
      <c r="M49" s="19">
        <f t="shared" si="17"/>
        <v>-5.7806099999999999E-2</v>
      </c>
      <c r="N49" s="20">
        <f t="shared" ca="1" si="3"/>
        <v>0.8449126788600877</v>
      </c>
      <c r="O49" s="19">
        <v>0.11114705925486756</v>
      </c>
      <c r="P49" s="51">
        <f t="shared" si="4"/>
        <v>-5.8845331860224767E-2</v>
      </c>
      <c r="Q49" s="19">
        <f t="shared" si="20"/>
        <v>-4.5533186022476968E-4</v>
      </c>
      <c r="R49" s="41">
        <f t="shared" si="6"/>
        <v>4.5533186022476968E-4</v>
      </c>
      <c r="S49" s="38">
        <f t="shared" si="7"/>
        <v>7.7981137219518704E-3</v>
      </c>
      <c r="T49">
        <v>613</v>
      </c>
      <c r="U49" s="8">
        <v>-0.10856</v>
      </c>
      <c r="V49" s="36">
        <v>-0.10896</v>
      </c>
      <c r="W49" s="39">
        <f t="shared" si="21"/>
        <v>-3.9999999999999758E-4</v>
      </c>
      <c r="X49" s="2">
        <f t="shared" si="22"/>
        <v>3.9999999999999758E-4</v>
      </c>
      <c r="Y49" s="32">
        <f t="shared" si="9"/>
        <v>3.6845983787766909E-3</v>
      </c>
      <c r="AA49" s="44">
        <v>-0.11019</v>
      </c>
      <c r="AB49" s="44">
        <v>-0.1099</v>
      </c>
      <c r="AC49" s="39">
        <f t="shared" si="10"/>
        <v>2.8999999999999859E-4</v>
      </c>
      <c r="AD49" s="2">
        <f t="shared" si="1"/>
        <v>2.8999999999999859E-4</v>
      </c>
      <c r="AE49" s="32">
        <f t="shared" si="11"/>
        <v>2.6318177693075472E-3</v>
      </c>
    </row>
    <row r="50" spans="1:31" x14ac:dyDescent="0.2">
      <c r="A50" s="17">
        <f>'FULL PMU'!M48</f>
        <v>11</v>
      </c>
      <c r="B50" s="37">
        <f>'FULL PMU'!P48</f>
        <v>10</v>
      </c>
      <c r="C50" s="37">
        <f>'FULL PMU'!R48</f>
        <v>7</v>
      </c>
      <c r="D50" s="37">
        <f>'FULL PMU'!V48</f>
        <v>0.01</v>
      </c>
      <c r="E50" s="37">
        <f>'FULL PMU'!X48</f>
        <v>1</v>
      </c>
      <c r="F50" s="9">
        <f t="shared" si="18"/>
        <v>1.0373333333333332E-4</v>
      </c>
      <c r="G50" s="18">
        <f>'FULL PMU'!F48</f>
        <v>3.1119999999999998E-2</v>
      </c>
      <c r="H50" s="19">
        <f t="shared" si="12"/>
        <v>3.0808799999999997E-2</v>
      </c>
      <c r="I50" s="19">
        <f t="shared" si="13"/>
        <v>3.0912533333333332E-2</v>
      </c>
      <c r="J50" s="19">
        <f t="shared" si="14"/>
        <v>3.1016266666666664E-2</v>
      </c>
      <c r="K50" s="19">
        <f t="shared" si="15"/>
        <v>3.1223733333333333E-2</v>
      </c>
      <c r="L50" s="19">
        <f t="shared" si="16"/>
        <v>3.1327466666666665E-2</v>
      </c>
      <c r="M50" s="19">
        <f t="shared" si="17"/>
        <v>3.1431199999999999E-2</v>
      </c>
      <c r="N50" s="20">
        <f t="shared" ca="1" si="3"/>
        <v>4.4991152687822389E-2</v>
      </c>
      <c r="O50" s="19">
        <v>0.45862659958417695</v>
      </c>
      <c r="P50" s="46">
        <f t="shared" si="4"/>
        <v>3.1094179480177668E-2</v>
      </c>
      <c r="Q50" s="19">
        <f t="shared" si="20"/>
        <v>-2.5820519822330329E-5</v>
      </c>
      <c r="R50" s="41">
        <f t="shared" si="6"/>
        <v>2.5820519822330329E-5</v>
      </c>
      <c r="S50" s="32">
        <f t="shared" si="7"/>
        <v>8.2970822051190005E-4</v>
      </c>
      <c r="T50">
        <v>6</v>
      </c>
      <c r="U50" s="8">
        <v>-0.11186</v>
      </c>
      <c r="V50" s="36">
        <v>-0.11115999999999999</v>
      </c>
      <c r="W50" s="39">
        <f t="shared" si="21"/>
        <v>7.0000000000000617E-4</v>
      </c>
      <c r="X50" s="2">
        <f t="shared" si="22"/>
        <v>7.0000000000000617E-4</v>
      </c>
      <c r="Y50" s="32">
        <f t="shared" si="9"/>
        <v>6.2578222778473646E-3</v>
      </c>
      <c r="AA50" s="44">
        <v>-1.8000000000000001E-4</v>
      </c>
      <c r="AB50" s="44">
        <v>5.8E-4</v>
      </c>
      <c r="AC50" s="39">
        <f t="shared" si="10"/>
        <v>7.6000000000000004E-4</v>
      </c>
      <c r="AD50" s="2">
        <f t="shared" si="1"/>
        <v>7.6000000000000004E-4</v>
      </c>
      <c r="AE50" s="32">
        <f t="shared" si="11"/>
        <v>4.2222222222222223</v>
      </c>
    </row>
    <row r="51" spans="1:31" x14ac:dyDescent="0.2">
      <c r="A51" s="17">
        <f>'FULL PMU'!M49</f>
        <v>12</v>
      </c>
      <c r="B51" s="37">
        <f>'FULL PMU'!P49</f>
        <v>6</v>
      </c>
      <c r="C51" s="37">
        <f>'FULL PMU'!R49</f>
        <v>7</v>
      </c>
      <c r="D51" s="37">
        <f>'FULL PMU'!V49</f>
        <v>0.01</v>
      </c>
      <c r="E51" s="37">
        <f>'FULL PMU'!X49</f>
        <v>1</v>
      </c>
      <c r="F51" s="9">
        <f t="shared" si="18"/>
        <v>2.1750000000000003E-4</v>
      </c>
      <c r="G51" s="18">
        <f>'FULL PMU'!F49</f>
        <v>-6.5250000000000002E-2</v>
      </c>
      <c r="H51" s="19">
        <f t="shared" si="12"/>
        <v>-6.5902500000000003E-2</v>
      </c>
      <c r="I51" s="19">
        <f t="shared" si="13"/>
        <v>-6.5685000000000007E-2</v>
      </c>
      <c r="J51" s="19">
        <f t="shared" si="14"/>
        <v>-6.5467499999999998E-2</v>
      </c>
      <c r="K51" s="19">
        <f t="shared" si="15"/>
        <v>-6.5032500000000007E-2</v>
      </c>
      <c r="L51" s="19">
        <f t="shared" si="16"/>
        <v>-6.4814999999999998E-2</v>
      </c>
      <c r="M51" s="19">
        <f t="shared" si="17"/>
        <v>-6.4597500000000002E-2</v>
      </c>
      <c r="N51" s="20">
        <f t="shared" ca="1" si="3"/>
        <v>4.389981618298E-2</v>
      </c>
      <c r="O51" s="19">
        <v>0.72416085125243512</v>
      </c>
      <c r="P51" s="49">
        <f t="shared" si="4"/>
        <v>-6.4956678120039676E-2</v>
      </c>
      <c r="Q51" s="19">
        <f t="shared" si="20"/>
        <v>2.9332187996032599E-4</v>
      </c>
      <c r="R51" s="41">
        <f t="shared" si="6"/>
        <v>2.9332187996032599E-4</v>
      </c>
      <c r="S51" s="38">
        <f t="shared" si="7"/>
        <v>4.4953544821505894E-3</v>
      </c>
      <c r="T51">
        <v>6</v>
      </c>
      <c r="U51" s="8">
        <v>-2.2200000000000001E-2</v>
      </c>
      <c r="V51" s="36">
        <v>-2.223E-2</v>
      </c>
      <c r="W51" s="39">
        <f t="shared" si="21"/>
        <v>-2.9999999999998778E-5</v>
      </c>
      <c r="X51" s="2">
        <f t="shared" si="22"/>
        <v>2.9999999999998778E-5</v>
      </c>
      <c r="Y51" s="32">
        <f t="shared" si="9"/>
        <v>1.3513513513512961E-3</v>
      </c>
      <c r="AA51" s="44">
        <v>0</v>
      </c>
      <c r="AB51" s="44">
        <v>-3.2000000000000002E-3</v>
      </c>
      <c r="AC51" s="39">
        <f t="shared" si="10"/>
        <v>-3.2000000000000002E-3</v>
      </c>
      <c r="AD51" s="2">
        <f t="shared" si="1"/>
        <v>3.2000000000000002E-3</v>
      </c>
      <c r="AE51" s="32">
        <v>0</v>
      </c>
    </row>
    <row r="52" spans="1:31" x14ac:dyDescent="0.2">
      <c r="A52" s="17">
        <f>'FULL PMU'!M50</f>
        <v>12</v>
      </c>
      <c r="B52" s="37">
        <f>'FULL PMU'!P50</f>
        <v>13</v>
      </c>
      <c r="C52" s="37">
        <f>'FULL PMU'!R50</f>
        <v>7</v>
      </c>
      <c r="D52" s="37">
        <f>'FULL PMU'!V50</f>
        <v>0.01</v>
      </c>
      <c r="E52" s="37">
        <f>'FULL PMU'!X50</f>
        <v>1</v>
      </c>
      <c r="F52" s="9">
        <f t="shared" si="18"/>
        <v>4.4100000000000008E-5</v>
      </c>
      <c r="G52" s="18">
        <f>'FULL PMU'!F50</f>
        <v>1.323E-2</v>
      </c>
      <c r="H52" s="19">
        <f t="shared" si="12"/>
        <v>1.30977E-2</v>
      </c>
      <c r="I52" s="19">
        <f t="shared" si="13"/>
        <v>1.31418E-2</v>
      </c>
      <c r="J52" s="19">
        <f t="shared" si="14"/>
        <v>1.31859E-2</v>
      </c>
      <c r="K52" s="19">
        <f t="shared" si="15"/>
        <v>1.32741E-2</v>
      </c>
      <c r="L52" s="19">
        <f t="shared" si="16"/>
        <v>1.3318200000000001E-2</v>
      </c>
      <c r="M52" s="19">
        <f t="shared" si="17"/>
        <v>1.3362300000000001E-2</v>
      </c>
      <c r="N52" s="20">
        <f t="shared" ca="1" si="3"/>
        <v>0.15697956289867165</v>
      </c>
      <c r="O52" s="19">
        <v>0.35565505436112521</v>
      </c>
      <c r="P52" s="49">
        <f t="shared" si="4"/>
        <v>1.3191702925282217E-2</v>
      </c>
      <c r="Q52" s="19">
        <f t="shared" si="20"/>
        <v>-3.829707471778368E-5</v>
      </c>
      <c r="R52" s="41">
        <f t="shared" si="6"/>
        <v>3.829707471778368E-5</v>
      </c>
      <c r="S52" s="38">
        <f t="shared" si="7"/>
        <v>2.8947146423116917E-3</v>
      </c>
      <c r="T52">
        <v>94</v>
      </c>
      <c r="U52" s="8">
        <v>-0.15143000000000001</v>
      </c>
      <c r="V52" s="36">
        <v>-0.15182999999999999</v>
      </c>
      <c r="W52" s="39">
        <f t="shared" si="21"/>
        <v>-3.999999999999837E-4</v>
      </c>
      <c r="X52" s="2">
        <f t="shared" si="22"/>
        <v>3.999999999999837E-4</v>
      </c>
      <c r="Y52" s="32">
        <f t="shared" si="9"/>
        <v>2.641484514296927E-3</v>
      </c>
      <c r="AA52" s="44">
        <v>-0.29594999999999999</v>
      </c>
      <c r="AB52" s="44">
        <v>-0.29199999999999998</v>
      </c>
      <c r="AC52" s="39">
        <f t="shared" si="10"/>
        <v>3.9500000000000091E-3</v>
      </c>
      <c r="AD52" s="2">
        <f t="shared" si="1"/>
        <v>3.9500000000000091E-3</v>
      </c>
      <c r="AE52" s="32">
        <f t="shared" si="11"/>
        <v>1.3346849129920626E-2</v>
      </c>
    </row>
    <row r="53" spans="1:31" x14ac:dyDescent="0.2">
      <c r="A53" s="17">
        <f>'FULL PMU'!M51</f>
        <v>13</v>
      </c>
      <c r="B53" s="37">
        <f>'FULL PMU'!P51</f>
        <v>6</v>
      </c>
      <c r="C53" s="37">
        <f>'FULL PMU'!R51</f>
        <v>7</v>
      </c>
      <c r="D53" s="37">
        <f>'FULL PMU'!V51</f>
        <v>0.01</v>
      </c>
      <c r="E53" s="37">
        <f>'FULL PMU'!X51</f>
        <v>1</v>
      </c>
      <c r="F53" s="9">
        <f t="shared" si="18"/>
        <v>4.8443333333333325E-4</v>
      </c>
      <c r="G53" s="18">
        <f>'FULL PMU'!F51</f>
        <v>-0.14532999999999999</v>
      </c>
      <c r="H53" s="19">
        <f t="shared" si="12"/>
        <v>-0.14678329999999998</v>
      </c>
      <c r="I53" s="19">
        <f t="shared" si="13"/>
        <v>-0.14629886666666667</v>
      </c>
      <c r="J53" s="19">
        <f t="shared" si="14"/>
        <v>-0.14581443333333333</v>
      </c>
      <c r="K53" s="19">
        <f t="shared" si="15"/>
        <v>-0.14484556666666665</v>
      </c>
      <c r="L53" s="19">
        <f t="shared" si="16"/>
        <v>-0.14436113333333331</v>
      </c>
      <c r="M53" s="19">
        <f t="shared" si="17"/>
        <v>-0.1438767</v>
      </c>
      <c r="N53" s="20">
        <f t="shared" ca="1" si="3"/>
        <v>0.74909277238746552</v>
      </c>
      <c r="O53" s="19">
        <v>0.41940275705020325</v>
      </c>
      <c r="P53" s="49">
        <f t="shared" si="4"/>
        <v>-0.14556489817142071</v>
      </c>
      <c r="Q53" s="19">
        <f t="shared" ref="Q53:Q83" si="23">P53-G53</f>
        <v>-2.3489817142072211E-4</v>
      </c>
      <c r="R53" s="41">
        <f t="shared" si="6"/>
        <v>2.3489817142072211E-4</v>
      </c>
      <c r="S53" s="38">
        <f t="shared" si="7"/>
        <v>1.616308893007102E-3</v>
      </c>
      <c r="T53">
        <v>97</v>
      </c>
      <c r="U53" s="8">
        <v>-0.24407000000000001</v>
      </c>
      <c r="V53" s="36">
        <v>-0.24351</v>
      </c>
      <c r="W53" s="39">
        <f t="shared" si="21"/>
        <v>5.6000000000000494E-4</v>
      </c>
      <c r="X53" s="2">
        <f t="shared" si="22"/>
        <v>5.6000000000000494E-4</v>
      </c>
      <c r="Y53" s="32">
        <f t="shared" si="9"/>
        <v>2.2944237308968941E-3</v>
      </c>
      <c r="AA53" s="44">
        <v>-9.0910000000000005E-2</v>
      </c>
      <c r="AB53" s="44">
        <v>-9.0770000000000003E-2</v>
      </c>
      <c r="AC53" s="39">
        <f t="shared" si="10"/>
        <v>1.4000000000000123E-4</v>
      </c>
      <c r="AD53" s="2">
        <f t="shared" si="1"/>
        <v>1.4000000000000123E-4</v>
      </c>
      <c r="AE53" s="32">
        <f t="shared" si="11"/>
        <v>1.5399846001540119E-3</v>
      </c>
    </row>
    <row r="54" spans="1:31" x14ac:dyDescent="0.2">
      <c r="A54" s="17">
        <f>'FULL PMU'!M52</f>
        <v>13</v>
      </c>
      <c r="B54" s="37">
        <f>'FULL PMU'!P52</f>
        <v>12</v>
      </c>
      <c r="C54" s="37">
        <f>'FULL PMU'!R52</f>
        <v>7</v>
      </c>
      <c r="D54" s="37">
        <f>'FULL PMU'!V52</f>
        <v>0.01</v>
      </c>
      <c r="E54" s="37">
        <f>'FULL PMU'!X52</f>
        <v>1</v>
      </c>
      <c r="F54" s="9">
        <f t="shared" si="18"/>
        <v>4.4100000000000008E-5</v>
      </c>
      <c r="G54" s="18">
        <f>'FULL PMU'!F52</f>
        <v>-1.323E-2</v>
      </c>
      <c r="H54" s="19">
        <f t="shared" si="12"/>
        <v>-1.3362300000000001E-2</v>
      </c>
      <c r="I54" s="19">
        <f t="shared" si="13"/>
        <v>-1.3318200000000001E-2</v>
      </c>
      <c r="J54" s="19">
        <f t="shared" si="14"/>
        <v>-1.32741E-2</v>
      </c>
      <c r="K54" s="19">
        <f t="shared" si="15"/>
        <v>-1.31859E-2</v>
      </c>
      <c r="L54" s="19">
        <f t="shared" si="16"/>
        <v>-1.31418E-2</v>
      </c>
      <c r="M54" s="19">
        <f t="shared" si="17"/>
        <v>-1.30977E-2</v>
      </c>
      <c r="N54" s="20">
        <f t="shared" ca="1" si="3"/>
        <v>0.59802905084573343</v>
      </c>
      <c r="O54" s="19">
        <v>0.36516552320655293</v>
      </c>
      <c r="P54" s="50">
        <f t="shared" si="4"/>
        <v>-1.32657737917974E-2</v>
      </c>
      <c r="Q54" s="19">
        <f t="shared" si="23"/>
        <v>-3.5773791797399576E-5</v>
      </c>
      <c r="R54" s="41">
        <f t="shared" si="6"/>
        <v>3.5773791797399576E-5</v>
      </c>
      <c r="S54" s="32">
        <f t="shared" si="7"/>
        <v>2.7039903097051832E-3</v>
      </c>
      <c r="T54">
        <v>910</v>
      </c>
      <c r="U54" s="8">
        <v>3.7839999999999999E-2</v>
      </c>
      <c r="V54" s="36">
        <v>3.7539999999999997E-2</v>
      </c>
      <c r="W54" s="39">
        <f t="shared" si="21"/>
        <v>-3.0000000000000165E-4</v>
      </c>
      <c r="X54" s="2">
        <f t="shared" si="22"/>
        <v>3.0000000000000165E-4</v>
      </c>
      <c r="Y54" s="32">
        <f t="shared" si="9"/>
        <v>7.928118393234717E-3</v>
      </c>
      <c r="AA54" s="44">
        <v>-3.44E-2</v>
      </c>
      <c r="AB54" s="44">
        <v>-3.8129999999999997E-2</v>
      </c>
      <c r="AC54" s="39">
        <f t="shared" si="10"/>
        <v>-3.7299999999999972E-3</v>
      </c>
      <c r="AD54" s="2">
        <f t="shared" si="1"/>
        <v>3.7299999999999972E-3</v>
      </c>
      <c r="AE54" s="32">
        <f t="shared" si="11"/>
        <v>0.10843023255813945</v>
      </c>
    </row>
    <row r="55" spans="1:31" x14ac:dyDescent="0.2">
      <c r="A55" s="17">
        <f>'FULL PMU'!M53</f>
        <v>13</v>
      </c>
      <c r="B55" s="37">
        <f>'FULL PMU'!P53</f>
        <v>14</v>
      </c>
      <c r="C55" s="37">
        <f>'FULL PMU'!R53</f>
        <v>7</v>
      </c>
      <c r="D55" s="37">
        <f>'FULL PMU'!V53</f>
        <v>0.01</v>
      </c>
      <c r="E55" s="37">
        <f>'FULL PMU'!X53</f>
        <v>1</v>
      </c>
      <c r="F55" s="9">
        <f t="shared" si="18"/>
        <v>1.5589999999999999E-4</v>
      </c>
      <c r="G55" s="18">
        <f>'FULL PMU'!F53</f>
        <v>4.6769999999999999E-2</v>
      </c>
      <c r="H55" s="19">
        <f t="shared" si="12"/>
        <v>4.6302299999999998E-2</v>
      </c>
      <c r="I55" s="19">
        <f t="shared" si="13"/>
        <v>4.6458199999999998E-2</v>
      </c>
      <c r="J55" s="19">
        <f t="shared" si="14"/>
        <v>4.6614099999999999E-2</v>
      </c>
      <c r="K55" s="19">
        <f t="shared" si="15"/>
        <v>4.69259E-2</v>
      </c>
      <c r="L55" s="19">
        <f t="shared" si="16"/>
        <v>4.70818E-2</v>
      </c>
      <c r="M55" s="19">
        <f t="shared" si="17"/>
        <v>4.7237700000000001E-2</v>
      </c>
      <c r="N55" s="20">
        <f t="shared" ca="1" si="3"/>
        <v>0.81929237792753151</v>
      </c>
      <c r="O55" s="19">
        <v>0.88247188797741605</v>
      </c>
      <c r="P55" s="50">
        <f t="shared" si="4"/>
        <v>4.7128732782526897E-2</v>
      </c>
      <c r="Q55" s="19">
        <f t="shared" si="23"/>
        <v>3.5873278252689794E-4</v>
      </c>
      <c r="R55" s="41">
        <f t="shared" si="6"/>
        <v>3.5873278252689794E-4</v>
      </c>
      <c r="S55" s="32">
        <f t="shared" si="7"/>
        <v>7.6701471568718822E-3</v>
      </c>
      <c r="T55">
        <v>914</v>
      </c>
      <c r="U55" s="8">
        <v>7.6920000000000002E-2</v>
      </c>
      <c r="V55" s="36">
        <v>7.7179999999999999E-2</v>
      </c>
      <c r="W55" s="39">
        <f t="shared" si="21"/>
        <v>2.5999999999999635E-4</v>
      </c>
      <c r="X55" s="2">
        <f t="shared" si="22"/>
        <v>2.5999999999999635E-4</v>
      </c>
      <c r="Y55" s="32">
        <f t="shared" si="9"/>
        <v>3.3801352054081686E-3</v>
      </c>
      <c r="AA55" s="44">
        <v>-6.1150000000000003E-2</v>
      </c>
      <c r="AB55" s="44">
        <v>-5.8770000000000003E-2</v>
      </c>
      <c r="AC55" s="39">
        <f t="shared" si="10"/>
        <v>2.3800000000000002E-3</v>
      </c>
      <c r="AD55" s="2">
        <f t="shared" si="1"/>
        <v>2.3800000000000002E-3</v>
      </c>
      <c r="AE55" s="32">
        <f t="shared" si="11"/>
        <v>3.8920686835650045E-2</v>
      </c>
    </row>
    <row r="56" spans="1:31" x14ac:dyDescent="0.2">
      <c r="A56" s="17">
        <f>'FULL PMU'!M54</f>
        <v>14</v>
      </c>
      <c r="B56" s="37">
        <f>'FULL PMU'!P54</f>
        <v>9</v>
      </c>
      <c r="C56" s="37">
        <f>'FULL PMU'!R54</f>
        <v>7</v>
      </c>
      <c r="D56" s="37">
        <f>'FULL PMU'!V54</f>
        <v>0.01</v>
      </c>
      <c r="E56" s="37">
        <f>'FULL PMU'!X54</f>
        <v>1</v>
      </c>
      <c r="F56" s="9">
        <f t="shared" si="18"/>
        <v>2.564E-4</v>
      </c>
      <c r="G56" s="18">
        <f>'FULL PMU'!F54</f>
        <v>-7.6920000000000002E-2</v>
      </c>
      <c r="H56" s="19">
        <f t="shared" si="12"/>
        <v>-7.76892E-2</v>
      </c>
      <c r="I56" s="19">
        <f t="shared" si="13"/>
        <v>-7.7432799999999996E-2</v>
      </c>
      <c r="J56" s="19">
        <f t="shared" si="14"/>
        <v>-7.7176400000000006E-2</v>
      </c>
      <c r="K56" s="19">
        <f t="shared" si="15"/>
        <v>-7.6663599999999998E-2</v>
      </c>
      <c r="L56" s="19">
        <f t="shared" si="16"/>
        <v>-7.6407200000000008E-2</v>
      </c>
      <c r="M56" s="19">
        <f t="shared" si="17"/>
        <v>-7.6150800000000005E-2</v>
      </c>
      <c r="N56" s="20">
        <f t="shared" ca="1" si="3"/>
        <v>0.30068484880792368</v>
      </c>
      <c r="O56" s="19">
        <v>0.46136830854493116</v>
      </c>
      <c r="P56" s="50">
        <f t="shared" si="4"/>
        <v>-7.6979591892243543E-2</v>
      </c>
      <c r="Q56" s="19">
        <f t="shared" si="23"/>
        <v>-5.9591892243540667E-5</v>
      </c>
      <c r="R56" s="41">
        <f t="shared" si="6"/>
        <v>5.9591892243540667E-5</v>
      </c>
      <c r="S56" s="32">
        <f t="shared" si="7"/>
        <v>7.7472558818955629E-4</v>
      </c>
      <c r="T56">
        <v>94</v>
      </c>
      <c r="U56" s="8">
        <v>2.392E-2</v>
      </c>
      <c r="V56" s="36">
        <v>2.393E-2</v>
      </c>
      <c r="W56" s="39">
        <f t="shared" si="21"/>
        <v>9.9999999999995925E-6</v>
      </c>
      <c r="X56" s="2">
        <f t="shared" si="22"/>
        <v>9.9999999999995925E-6</v>
      </c>
      <c r="Y56" s="32">
        <f t="shared" si="9"/>
        <v>4.1806020066887929E-4</v>
      </c>
      <c r="AA56" s="44">
        <v>-0.13855000000000001</v>
      </c>
      <c r="AB56" s="44">
        <v>-0.13880000000000001</v>
      </c>
      <c r="AC56" s="39">
        <f t="shared" si="10"/>
        <v>-2.5000000000000022E-4</v>
      </c>
      <c r="AD56" s="2">
        <f t="shared" si="1"/>
        <v>2.5000000000000022E-4</v>
      </c>
      <c r="AE56" s="32">
        <f t="shared" si="11"/>
        <v>1.8044027426921704E-3</v>
      </c>
    </row>
    <row r="57" spans="1:31" ht="13.5" thickBot="1" x14ac:dyDescent="0.25">
      <c r="A57" s="129">
        <f>'FULL PMU'!M55</f>
        <v>14</v>
      </c>
      <c r="B57" s="130">
        <f>'FULL PMU'!P55</f>
        <v>13</v>
      </c>
      <c r="C57" s="130">
        <f>'FULL PMU'!R55</f>
        <v>7</v>
      </c>
      <c r="D57" s="130">
        <f>'FULL PMU'!V55</f>
        <v>0.01</v>
      </c>
      <c r="E57" s="130">
        <f>'FULL PMU'!X55</f>
        <v>1</v>
      </c>
      <c r="F57" s="131">
        <f t="shared" si="18"/>
        <v>1.5589999999999999E-4</v>
      </c>
      <c r="G57" s="26">
        <f>'FULL PMU'!F55</f>
        <v>-4.6769999999999999E-2</v>
      </c>
      <c r="H57" s="27">
        <f t="shared" si="12"/>
        <v>-4.7237700000000001E-2</v>
      </c>
      <c r="I57" s="27">
        <f t="shared" si="13"/>
        <v>-4.70818E-2</v>
      </c>
      <c r="J57" s="27">
        <f t="shared" si="14"/>
        <v>-4.69259E-2</v>
      </c>
      <c r="K57" s="27">
        <f t="shared" si="15"/>
        <v>-4.6614099999999999E-2</v>
      </c>
      <c r="L57" s="27">
        <f t="shared" si="16"/>
        <v>-4.6458199999999998E-2</v>
      </c>
      <c r="M57" s="27">
        <f t="shared" si="17"/>
        <v>-4.6302299999999998E-2</v>
      </c>
      <c r="N57" s="28">
        <f t="shared" ca="1" si="3"/>
        <v>9.6050577026712158E-2</v>
      </c>
      <c r="O57" s="27">
        <v>0.17391083424513099</v>
      </c>
      <c r="P57" s="52">
        <f t="shared" si="4"/>
        <v>-4.7075849599565935E-2</v>
      </c>
      <c r="Q57" s="27">
        <f t="shared" si="23"/>
        <v>-3.0584959956593549E-4</v>
      </c>
      <c r="R57" s="42">
        <f t="shared" si="6"/>
        <v>3.0584959956593549E-4</v>
      </c>
      <c r="S57" s="38">
        <f t="shared" si="7"/>
        <v>6.5394398025643685E-3</v>
      </c>
      <c r="T57">
        <v>97</v>
      </c>
      <c r="U57" s="8">
        <v>0.11777</v>
      </c>
      <c r="V57" s="36">
        <v>0.11788</v>
      </c>
      <c r="W57" s="39">
        <f t="shared" si="21"/>
        <v>1.0999999999999899E-4</v>
      </c>
      <c r="X57" s="2">
        <f t="shared" si="22"/>
        <v>1.0999999999999899E-4</v>
      </c>
      <c r="Y57" s="32">
        <f t="shared" si="9"/>
        <v>9.3402394497748989E-4</v>
      </c>
      <c r="AA57" s="44">
        <v>-0.14685000000000001</v>
      </c>
      <c r="AB57" s="44">
        <v>-0.13932</v>
      </c>
      <c r="AC57" s="39">
        <f t="shared" si="10"/>
        <v>7.5300000000000089E-3</v>
      </c>
      <c r="AD57" s="2">
        <f t="shared" si="1"/>
        <v>7.5300000000000089E-3</v>
      </c>
      <c r="AE57" s="32">
        <f t="shared" si="11"/>
        <v>5.1276813074565941E-2</v>
      </c>
    </row>
    <row r="58" spans="1:31" x14ac:dyDescent="0.2">
      <c r="A58" s="17">
        <f>'FULL PMU'!M56</f>
        <v>0</v>
      </c>
      <c r="B58" s="37">
        <f>'FULL PMU'!P56</f>
        <v>1</v>
      </c>
      <c r="C58" s="37">
        <f>'FULL PMU'!R56</f>
        <v>9</v>
      </c>
      <c r="D58" s="37">
        <f>'FULL PMU'!V56</f>
        <v>0.01</v>
      </c>
      <c r="E58" s="37">
        <f>'FULL PMU'!X56</f>
        <v>1</v>
      </c>
      <c r="F58" s="9">
        <f t="shared" si="18"/>
        <v>7.3039000000000012E-3</v>
      </c>
      <c r="G58" s="18">
        <f>'FULL PMU'!F56</f>
        <v>2.1911700000000001</v>
      </c>
      <c r="H58" s="19">
        <f t="shared" si="12"/>
        <v>2.1692583000000001</v>
      </c>
      <c r="I58" s="19">
        <f t="shared" si="13"/>
        <v>2.1765622000000002</v>
      </c>
      <c r="J58" s="19">
        <f t="shared" si="14"/>
        <v>2.1838660999999999</v>
      </c>
      <c r="K58" s="19">
        <f t="shared" si="15"/>
        <v>2.1984739000000002</v>
      </c>
      <c r="L58" s="19">
        <f t="shared" si="16"/>
        <v>2.2057777999999999</v>
      </c>
      <c r="M58" s="19">
        <f t="shared" si="17"/>
        <v>2.2130817</v>
      </c>
      <c r="N58" s="20">
        <f t="shared" ca="1" si="3"/>
        <v>0.40238551798628241</v>
      </c>
      <c r="O58" s="19">
        <v>0.22958065799539806</v>
      </c>
      <c r="P58" s="49">
        <f t="shared" si="4"/>
        <v>2.1792872215056609</v>
      </c>
      <c r="Q58" s="19">
        <f t="shared" si="23"/>
        <v>-1.1882778494339163E-2</v>
      </c>
      <c r="R58" s="41">
        <f t="shared" si="6"/>
        <v>1.1882778494339163E-2</v>
      </c>
      <c r="S58" s="38">
        <f t="shared" si="7"/>
        <v>5.4230290184418203E-3</v>
      </c>
      <c r="T58">
        <v>910</v>
      </c>
      <c r="U58" s="8">
        <v>-5.1929999999999997E-2</v>
      </c>
      <c r="V58" s="36">
        <v>-5.1720000000000002E-2</v>
      </c>
      <c r="W58" s="39">
        <f t="shared" si="21"/>
        <v>2.0999999999999491E-4</v>
      </c>
      <c r="X58" s="2">
        <f t="shared" si="22"/>
        <v>2.0999999999999491E-4</v>
      </c>
      <c r="Y58" s="32">
        <f t="shared" si="9"/>
        <v>4.0439052570767362E-3</v>
      </c>
      <c r="AA58" s="44">
        <v>1.06</v>
      </c>
      <c r="AB58" s="44">
        <v>1.05559</v>
      </c>
      <c r="AC58" s="39">
        <f t="shared" si="10"/>
        <v>-4.410000000000025E-3</v>
      </c>
      <c r="AD58" s="2">
        <f t="shared" si="1"/>
        <v>4.410000000000025E-3</v>
      </c>
      <c r="AE58" s="32">
        <f t="shared" si="11"/>
        <v>4.1603773584905895E-3</v>
      </c>
    </row>
    <row r="59" spans="1:31" x14ac:dyDescent="0.2">
      <c r="A59" s="17">
        <f>'FULL PMU'!M57</f>
        <v>0</v>
      </c>
      <c r="B59" s="37">
        <f>'FULL PMU'!P57</f>
        <v>2</v>
      </c>
      <c r="C59" s="37">
        <f>'FULL PMU'!R57</f>
        <v>9</v>
      </c>
      <c r="D59" s="37">
        <f>'FULL PMU'!V57</f>
        <v>0.01</v>
      </c>
      <c r="E59" s="37">
        <f>'FULL PMU'!X57</f>
        <v>1</v>
      </c>
      <c r="F59" s="9">
        <f t="shared" si="18"/>
        <v>4.9793333333333337E-4</v>
      </c>
      <c r="G59" s="18">
        <f>'FULL PMU'!F57</f>
        <v>0.14938000000000001</v>
      </c>
      <c r="H59" s="19">
        <f t="shared" si="12"/>
        <v>0.14788620000000002</v>
      </c>
      <c r="I59" s="19">
        <f t="shared" si="13"/>
        <v>0.14838413333333333</v>
      </c>
      <c r="J59" s="19">
        <f t="shared" si="14"/>
        <v>0.14888206666666667</v>
      </c>
      <c r="K59" s="19">
        <f t="shared" si="15"/>
        <v>0.14987793333333335</v>
      </c>
      <c r="L59" s="19">
        <f t="shared" si="16"/>
        <v>0.15037586666666669</v>
      </c>
      <c r="M59" s="19">
        <f t="shared" si="17"/>
        <v>0.1508738</v>
      </c>
      <c r="N59" s="20">
        <f t="shared" ca="1" si="3"/>
        <v>0.60812430309044752</v>
      </c>
      <c r="O59" s="19">
        <v>0.2753255172679987</v>
      </c>
      <c r="P59" s="50">
        <f t="shared" si="4"/>
        <v>0.14870694526761244</v>
      </c>
      <c r="Q59" s="19">
        <f t="shared" si="23"/>
        <v>-6.7305473238757352E-4</v>
      </c>
      <c r="R59" s="41">
        <f t="shared" si="6"/>
        <v>6.7305473238757352E-4</v>
      </c>
      <c r="S59" s="32">
        <f t="shared" si="7"/>
        <v>4.5056549229319414E-3</v>
      </c>
      <c r="T59">
        <v>914</v>
      </c>
      <c r="U59" s="8">
        <v>-5.4769999999999999E-2</v>
      </c>
      <c r="V59" s="36">
        <v>-5.4820000000000001E-2</v>
      </c>
      <c r="W59" s="39">
        <f t="shared" si="21"/>
        <v>-5.0000000000001432E-5</v>
      </c>
      <c r="X59" s="2">
        <f t="shared" si="22"/>
        <v>5.0000000000001432E-5</v>
      </c>
      <c r="Y59" s="32">
        <f t="shared" si="9"/>
        <v>9.1290852656566426E-4</v>
      </c>
      <c r="AA59" s="44">
        <v>1.0449999999999999</v>
      </c>
      <c r="AB59" s="44">
        <v>1.04304</v>
      </c>
      <c r="AC59" s="39">
        <f t="shared" si="10"/>
        <v>-1.9599999999999618E-3</v>
      </c>
      <c r="AD59" s="2">
        <f t="shared" si="1"/>
        <v>1.9599999999999618E-3</v>
      </c>
      <c r="AE59" s="32">
        <f t="shared" si="11"/>
        <v>1.8755980861243655E-3</v>
      </c>
    </row>
    <row r="60" spans="1:31" x14ac:dyDescent="0.2">
      <c r="A60" s="17">
        <f>'FULL PMU'!M58</f>
        <v>0</v>
      </c>
      <c r="B60" s="37">
        <f>'FULL PMU'!P58</f>
        <v>3</v>
      </c>
      <c r="C60" s="37">
        <f>'FULL PMU'!R58</f>
        <v>9</v>
      </c>
      <c r="D60" s="37">
        <f>'FULL PMU'!V58</f>
        <v>0.01</v>
      </c>
      <c r="E60" s="37">
        <f>'FULL PMU'!X58</f>
        <v>1</v>
      </c>
      <c r="F60" s="9">
        <f t="shared" si="18"/>
        <v>3.0825000000000002E-3</v>
      </c>
      <c r="G60" s="18">
        <f>'FULL PMU'!F58</f>
        <v>-0.92474999999999996</v>
      </c>
      <c r="H60" s="19">
        <f t="shared" si="12"/>
        <v>-0.93399749999999993</v>
      </c>
      <c r="I60" s="19">
        <f t="shared" si="13"/>
        <v>-0.93091499999999994</v>
      </c>
      <c r="J60" s="19">
        <f t="shared" si="14"/>
        <v>-0.92783249999999995</v>
      </c>
      <c r="K60" s="19">
        <f t="shared" si="15"/>
        <v>-0.92166749999999997</v>
      </c>
      <c r="L60" s="19">
        <f t="shared" si="16"/>
        <v>-0.91858499999999998</v>
      </c>
      <c r="M60" s="19">
        <f t="shared" si="17"/>
        <v>-0.9155025</v>
      </c>
      <c r="N60" s="20">
        <f t="shared" ca="1" si="3"/>
        <v>0.98351181509412078</v>
      </c>
      <c r="O60" s="19">
        <v>0.27341788026926039</v>
      </c>
      <c r="P60" s="50">
        <f t="shared" si="4"/>
        <v>-0.92895198165488813</v>
      </c>
      <c r="Q60" s="19">
        <f t="shared" si="23"/>
        <v>-4.201981654888165E-3</v>
      </c>
      <c r="R60" s="41">
        <f t="shared" si="6"/>
        <v>4.201981654888165E-3</v>
      </c>
      <c r="S60" s="32">
        <f t="shared" si="7"/>
        <v>4.5439109541910412E-3</v>
      </c>
      <c r="T60">
        <v>9</v>
      </c>
      <c r="U60" s="8">
        <v>-0.28021000000000001</v>
      </c>
      <c r="V60" s="36">
        <v>-0.28070000000000001</v>
      </c>
      <c r="W60" s="39">
        <f t="shared" si="21"/>
        <v>-4.8999999999999044E-4</v>
      </c>
      <c r="X60" s="2">
        <f t="shared" si="22"/>
        <v>4.8999999999999044E-4</v>
      </c>
      <c r="Y60" s="32">
        <f t="shared" si="9"/>
        <v>1.7486884836372379E-3</v>
      </c>
      <c r="AA60" s="44">
        <v>1.01</v>
      </c>
      <c r="AB60" s="44">
        <v>1.0040100000000001</v>
      </c>
      <c r="AC60" s="39">
        <f t="shared" si="10"/>
        <v>-5.9899999999999398E-3</v>
      </c>
      <c r="AD60" s="2">
        <f t="shared" si="1"/>
        <v>5.9899999999999398E-3</v>
      </c>
      <c r="AE60" s="32">
        <f t="shared" si="11"/>
        <v>5.9306930693068709E-3</v>
      </c>
    </row>
    <row r="61" spans="1:31" x14ac:dyDescent="0.2">
      <c r="A61" s="17">
        <f>'FULL PMU'!M59</f>
        <v>0</v>
      </c>
      <c r="B61" s="37">
        <f>'FULL PMU'!P59</f>
        <v>4</v>
      </c>
      <c r="C61" s="37">
        <f>'FULL PMU'!R59</f>
        <v>9</v>
      </c>
      <c r="D61" s="37">
        <f>'FULL PMU'!V59</f>
        <v>0.01</v>
      </c>
      <c r="E61" s="37">
        <f>'FULL PMU'!X59</f>
        <v>1</v>
      </c>
      <c r="F61" s="9">
        <f t="shared" si="18"/>
        <v>1.5604666666666669E-3</v>
      </c>
      <c r="G61" s="18">
        <f>'FULL PMU'!F59</f>
        <v>-0.46814</v>
      </c>
      <c r="H61" s="19">
        <f t="shared" si="12"/>
        <v>-0.4728214</v>
      </c>
      <c r="I61" s="19">
        <f t="shared" si="13"/>
        <v>-0.47126093333333335</v>
      </c>
      <c r="J61" s="19">
        <f t="shared" si="14"/>
        <v>-0.46970046666666665</v>
      </c>
      <c r="K61" s="19">
        <f t="shared" si="15"/>
        <v>-0.46657953333333335</v>
      </c>
      <c r="L61" s="19">
        <f t="shared" si="16"/>
        <v>-0.46501906666666665</v>
      </c>
      <c r="M61" s="19">
        <f t="shared" si="17"/>
        <v>-0.4634586</v>
      </c>
      <c r="N61" s="20">
        <f t="shared" ca="1" si="3"/>
        <v>0.90284533945322831</v>
      </c>
      <c r="O61" s="19">
        <v>0.35991710777615471</v>
      </c>
      <c r="P61" s="51">
        <f t="shared" si="4"/>
        <v>-0.46945511892440933</v>
      </c>
      <c r="Q61" s="19">
        <f t="shared" si="23"/>
        <v>-1.3151189244093309E-3</v>
      </c>
      <c r="R61" s="41">
        <f t="shared" si="6"/>
        <v>1.3151189244093309E-3</v>
      </c>
      <c r="S61" s="38">
        <f t="shared" si="7"/>
        <v>2.8092428000370206E-3</v>
      </c>
      <c r="T61">
        <v>9</v>
      </c>
      <c r="U61" s="8">
        <v>3.6929999999999998E-2</v>
      </c>
      <c r="V61" s="36">
        <v>3.6940000000000001E-2</v>
      </c>
      <c r="W61" s="39">
        <f t="shared" si="21"/>
        <v>1.0000000000003062E-5</v>
      </c>
      <c r="X61" s="2">
        <f t="shared" si="22"/>
        <v>1.0000000000003062E-5</v>
      </c>
      <c r="Y61" s="32">
        <f t="shared" si="9"/>
        <v>2.7078256160311569E-4</v>
      </c>
      <c r="AA61" s="44">
        <v>1.018</v>
      </c>
      <c r="AB61" s="44">
        <v>1.0126299999999999</v>
      </c>
      <c r="AC61" s="39">
        <f t="shared" si="10"/>
        <v>-5.3700000000000969E-3</v>
      </c>
      <c r="AD61" s="2">
        <f t="shared" si="1"/>
        <v>5.3700000000000969E-3</v>
      </c>
      <c r="AE61" s="32">
        <f t="shared" si="11"/>
        <v>5.2750491159136515E-3</v>
      </c>
    </row>
    <row r="62" spans="1:31" x14ac:dyDescent="0.2">
      <c r="A62" s="17">
        <f>'FULL PMU'!M60</f>
        <v>0</v>
      </c>
      <c r="B62" s="37">
        <f>'FULL PMU'!P60</f>
        <v>5</v>
      </c>
      <c r="C62" s="37">
        <f>'FULL PMU'!R60</f>
        <v>9</v>
      </c>
      <c r="D62" s="37">
        <f>'FULL PMU'!V60</f>
        <v>0.01</v>
      </c>
      <c r="E62" s="37">
        <f>'FULL PMU'!X60</f>
        <v>1</v>
      </c>
      <c r="F62" s="9">
        <f t="shared" si="18"/>
        <v>2.3076666666666665E-4</v>
      </c>
      <c r="G62" s="18">
        <f>'FULL PMU'!F60</f>
        <v>-6.923E-2</v>
      </c>
      <c r="H62" s="19">
        <f t="shared" si="12"/>
        <v>-6.9922300000000007E-2</v>
      </c>
      <c r="I62" s="19">
        <f t="shared" si="13"/>
        <v>-6.9691533333333333E-2</v>
      </c>
      <c r="J62" s="19">
        <f t="shared" si="14"/>
        <v>-6.9460766666666673E-2</v>
      </c>
      <c r="K62" s="19">
        <f t="shared" si="15"/>
        <v>-6.8999233333333326E-2</v>
      </c>
      <c r="L62" s="19">
        <f t="shared" si="16"/>
        <v>-6.8768466666666667E-2</v>
      </c>
      <c r="M62" s="19">
        <f t="shared" si="17"/>
        <v>-6.8537699999999993E-2</v>
      </c>
      <c r="N62" s="20">
        <f t="shared" ca="1" si="3"/>
        <v>0.88552133127413479</v>
      </c>
      <c r="O62" s="19">
        <v>0.7218264446920819</v>
      </c>
      <c r="P62" s="51">
        <f t="shared" si="4"/>
        <v>-6.8922027579143022E-2</v>
      </c>
      <c r="Q62" s="19">
        <f t="shared" si="23"/>
        <v>3.0797242085697785E-4</v>
      </c>
      <c r="R62" s="41">
        <f t="shared" si="6"/>
        <v>3.0797242085697785E-4</v>
      </c>
      <c r="S62" s="38">
        <f t="shared" si="7"/>
        <v>4.4485399517113656E-3</v>
      </c>
      <c r="V62" s="8"/>
      <c r="W62" s="39"/>
      <c r="AA62" s="44">
        <v>1.02</v>
      </c>
      <c r="AB62" s="44">
        <v>1.0275099999999999</v>
      </c>
      <c r="AC62" s="39">
        <f t="shared" si="10"/>
        <v>7.5099999999999056E-3</v>
      </c>
      <c r="AD62" s="2">
        <f t="shared" si="1"/>
        <v>7.5099999999999056E-3</v>
      </c>
      <c r="AE62" s="32">
        <f t="shared" si="11"/>
        <v>7.3627450980391232E-3</v>
      </c>
    </row>
    <row r="63" spans="1:31" x14ac:dyDescent="0.2">
      <c r="A63" s="17">
        <f>'FULL PMU'!M61</f>
        <v>0</v>
      </c>
      <c r="B63" s="37">
        <f>'FULL PMU'!P61</f>
        <v>6</v>
      </c>
      <c r="C63" s="37">
        <f>'FULL PMU'!R61</f>
        <v>9</v>
      </c>
      <c r="D63" s="37">
        <f>'FULL PMU'!V61</f>
        <v>0.01</v>
      </c>
      <c r="E63" s="37">
        <f>'FULL PMU'!X61</f>
        <v>1</v>
      </c>
      <c r="F63" s="9">
        <f t="shared" si="18"/>
        <v>3.7286666666666666E-4</v>
      </c>
      <c r="G63" s="18">
        <f>'FULL PMU'!F61</f>
        <v>-0.11186</v>
      </c>
      <c r="H63" s="19">
        <f t="shared" si="12"/>
        <v>-0.1129786</v>
      </c>
      <c r="I63" s="19">
        <f t="shared" si="13"/>
        <v>-0.11260573333333333</v>
      </c>
      <c r="J63" s="19">
        <f t="shared" si="14"/>
        <v>-0.11223286666666667</v>
      </c>
      <c r="K63" s="19">
        <f t="shared" si="15"/>
        <v>-0.11148713333333334</v>
      </c>
      <c r="L63" s="19">
        <f t="shared" si="16"/>
        <v>-0.11111426666666667</v>
      </c>
      <c r="M63" s="19">
        <f t="shared" si="17"/>
        <v>-0.1107414</v>
      </c>
      <c r="N63" s="20">
        <f t="shared" ca="1" si="3"/>
        <v>0.40933779744572496</v>
      </c>
      <c r="O63" s="19">
        <v>0.12235400878541713</v>
      </c>
      <c r="P63" s="46">
        <f t="shared" si="4"/>
        <v>-0.11270715693527049</v>
      </c>
      <c r="Q63" s="19">
        <f t="shared" si="23"/>
        <v>-8.4715693527048774E-4</v>
      </c>
      <c r="R63" s="41">
        <f t="shared" si="6"/>
        <v>8.4715693527048774E-4</v>
      </c>
      <c r="S63" s="32">
        <f t="shared" si="7"/>
        <v>7.5733679176692983E-3</v>
      </c>
      <c r="AA63" s="44">
        <v>1.07</v>
      </c>
      <c r="AB63" s="44">
        <v>1.0703</v>
      </c>
      <c r="AC63" s="39">
        <f t="shared" si="10"/>
        <v>2.9999999999996696E-4</v>
      </c>
      <c r="AD63" s="2">
        <f t="shared" si="1"/>
        <v>2.9999999999996696E-4</v>
      </c>
      <c r="AE63" s="32">
        <f t="shared" si="11"/>
        <v>2.8037383177567004E-4</v>
      </c>
    </row>
    <row r="64" spans="1:31" x14ac:dyDescent="0.2">
      <c r="A64" s="17">
        <f>'FULL PMU'!M62</f>
        <v>0</v>
      </c>
      <c r="B64" s="37">
        <f>'FULL PMU'!P62</f>
        <v>7</v>
      </c>
      <c r="C64" s="37">
        <f>'FULL PMU'!R62</f>
        <v>9</v>
      </c>
      <c r="D64" s="37">
        <f>'FULL PMU'!V62</f>
        <v>0.01</v>
      </c>
      <c r="E64" s="37">
        <f>'FULL PMU'!X62</f>
        <v>1</v>
      </c>
      <c r="F64" s="9">
        <f t="shared" si="18"/>
        <v>6.0666666666666673E-6</v>
      </c>
      <c r="G64" s="18">
        <f>'FULL PMU'!F62</f>
        <v>-1.82E-3</v>
      </c>
      <c r="H64" s="19">
        <f t="shared" si="12"/>
        <v>-1.8381999999999999E-3</v>
      </c>
      <c r="I64" s="19">
        <f t="shared" si="13"/>
        <v>-1.8321333333333333E-3</v>
      </c>
      <c r="J64" s="19">
        <f t="shared" si="14"/>
        <v>-1.8260666666666666E-3</v>
      </c>
      <c r="K64" s="19">
        <f t="shared" si="15"/>
        <v>-1.8139333333333334E-3</v>
      </c>
      <c r="L64" s="19">
        <f t="shared" si="16"/>
        <v>-1.8078666666666667E-3</v>
      </c>
      <c r="M64" s="19">
        <f t="shared" si="17"/>
        <v>-1.8018000000000001E-3</v>
      </c>
      <c r="N64" s="20">
        <f t="shared" ca="1" si="3"/>
        <v>0.1717036056255824</v>
      </c>
      <c r="O64" s="19">
        <v>0.40657641609362383</v>
      </c>
      <c r="P64" s="46">
        <f t="shared" si="4"/>
        <v>-1.8234098249816425E-3</v>
      </c>
      <c r="Q64" s="19">
        <f t="shared" si="23"/>
        <v>-3.4098249816424692E-6</v>
      </c>
      <c r="R64" s="41">
        <f t="shared" si="6"/>
        <v>3.4098249816424692E-6</v>
      </c>
      <c r="S64" s="32">
        <f t="shared" si="7"/>
        <v>1.8735302096936643E-3</v>
      </c>
      <c r="AA64" s="44">
        <v>1.0620000000000001</v>
      </c>
      <c r="AB64" s="44">
        <v>1.0555399999999999</v>
      </c>
      <c r="AC64" s="39">
        <f t="shared" si="10"/>
        <v>-6.4600000000001323E-3</v>
      </c>
      <c r="AD64" s="2">
        <f t="shared" si="1"/>
        <v>6.4600000000001323E-3</v>
      </c>
      <c r="AE64" s="32">
        <f t="shared" si="11"/>
        <v>6.0828625235406142E-3</v>
      </c>
    </row>
    <row r="65" spans="1:31" x14ac:dyDescent="0.2">
      <c r="A65" s="17">
        <f>'FULL PMU'!M63</f>
        <v>0</v>
      </c>
      <c r="B65" s="37">
        <f>'FULL PMU'!P63</f>
        <v>8</v>
      </c>
      <c r="C65" s="37">
        <f>'FULL PMU'!R63</f>
        <v>9</v>
      </c>
      <c r="D65" s="37">
        <f>'FULL PMU'!V63</f>
        <v>0.01</v>
      </c>
      <c r="E65" s="37">
        <f>'FULL PMU'!X63</f>
        <v>1</v>
      </c>
      <c r="F65" s="9">
        <f t="shared" si="18"/>
        <v>1.2243333333333332E-4</v>
      </c>
      <c r="G65" s="18">
        <f>'FULL PMU'!F63</f>
        <v>-3.6729999999999999E-2</v>
      </c>
      <c r="H65" s="19">
        <f t="shared" si="12"/>
        <v>-3.70973E-2</v>
      </c>
      <c r="I65" s="19">
        <f t="shared" si="13"/>
        <v>-3.6974866666666668E-2</v>
      </c>
      <c r="J65" s="19">
        <f t="shared" si="14"/>
        <v>-3.685243333333333E-2</v>
      </c>
      <c r="K65" s="19">
        <f t="shared" si="15"/>
        <v>-3.6607566666666667E-2</v>
      </c>
      <c r="L65" s="19">
        <f t="shared" si="16"/>
        <v>-3.6485133333333329E-2</v>
      </c>
      <c r="M65" s="19">
        <f t="shared" si="17"/>
        <v>-3.6362699999999998E-2</v>
      </c>
      <c r="N65" s="20">
        <f t="shared" ca="1" si="3"/>
        <v>0.85819533549705374</v>
      </c>
      <c r="O65" s="19">
        <v>0.54605222162095046</v>
      </c>
      <c r="P65" s="49">
        <f t="shared" si="4"/>
        <v>-3.6696078449811743E-2</v>
      </c>
      <c r="Q65" s="19">
        <f t="shared" si="23"/>
        <v>3.3921550188255323E-5</v>
      </c>
      <c r="R65" s="41">
        <f t="shared" si="6"/>
        <v>3.3921550188255323E-5</v>
      </c>
      <c r="S65" s="38">
        <f t="shared" si="7"/>
        <v>9.2353798497836438E-4</v>
      </c>
      <c r="AA65" s="44">
        <v>1.0900000000000001</v>
      </c>
      <c r="AB65" s="44">
        <v>1.08978</v>
      </c>
      <c r="AC65" s="39">
        <f t="shared" si="10"/>
        <v>-2.20000000000109E-4</v>
      </c>
      <c r="AD65" s="2">
        <f t="shared" si="1"/>
        <v>2.20000000000109E-4</v>
      </c>
      <c r="AE65" s="32">
        <f t="shared" si="11"/>
        <v>2.018348623854211E-4</v>
      </c>
    </row>
    <row r="66" spans="1:31" x14ac:dyDescent="0.2">
      <c r="A66" s="17">
        <f>'FULL PMU'!M64</f>
        <v>0</v>
      </c>
      <c r="B66" s="37">
        <f>'FULL PMU'!P64</f>
        <v>9</v>
      </c>
      <c r="C66" s="37">
        <f>'FULL PMU'!R64</f>
        <v>9</v>
      </c>
      <c r="D66" s="37">
        <f>'FULL PMU'!V64</f>
        <v>0.01</v>
      </c>
      <c r="E66" s="37">
        <f>'FULL PMU'!X64</f>
        <v>1</v>
      </c>
      <c r="F66" s="9">
        <f t="shared" si="18"/>
        <v>7.6333333333333331E-4</v>
      </c>
      <c r="G66" s="18">
        <f>'FULL PMU'!F64</f>
        <v>-0.22900000000000001</v>
      </c>
      <c r="H66" s="19">
        <f t="shared" si="12"/>
        <v>-0.23129</v>
      </c>
      <c r="I66" s="19">
        <f t="shared" si="13"/>
        <v>-0.23052666666666669</v>
      </c>
      <c r="J66" s="19">
        <f t="shared" si="14"/>
        <v>-0.22976333333333335</v>
      </c>
      <c r="K66" s="19">
        <f t="shared" si="15"/>
        <v>-0.22823666666666667</v>
      </c>
      <c r="L66" s="19">
        <f t="shared" si="16"/>
        <v>-0.22747333333333333</v>
      </c>
      <c r="M66" s="19">
        <f t="shared" si="17"/>
        <v>-0.22671000000000002</v>
      </c>
      <c r="N66" s="20">
        <f t="shared" ca="1" si="3"/>
        <v>0.1780074794227926</v>
      </c>
      <c r="O66" s="19">
        <v>0.83933090841691116</v>
      </c>
      <c r="P66" s="49">
        <f t="shared" si="4"/>
        <v>-0.22744165691311599</v>
      </c>
      <c r="Q66" s="19">
        <f t="shared" si="23"/>
        <v>1.5583430868840176E-3</v>
      </c>
      <c r="R66" s="41">
        <f t="shared" si="6"/>
        <v>1.5583430868840176E-3</v>
      </c>
      <c r="S66" s="38">
        <f t="shared" si="7"/>
        <v>6.8049916457817361E-3</v>
      </c>
      <c r="AA66" s="44">
        <v>1.056</v>
      </c>
      <c r="AB66" s="44">
        <v>1.0500400000000001</v>
      </c>
      <c r="AC66" s="39">
        <f t="shared" si="10"/>
        <v>-5.9599999999999653E-3</v>
      </c>
      <c r="AD66" s="2">
        <f t="shared" si="1"/>
        <v>5.9599999999999653E-3</v>
      </c>
      <c r="AE66" s="32">
        <f t="shared" si="11"/>
        <v>5.6439393939393609E-3</v>
      </c>
    </row>
    <row r="67" spans="1:31" x14ac:dyDescent="0.2">
      <c r="A67" s="17">
        <f>'FULL PMU'!M65</f>
        <v>0</v>
      </c>
      <c r="B67" s="37">
        <f>'FULL PMU'!P65</f>
        <v>10</v>
      </c>
      <c r="C67" s="37">
        <f>'FULL PMU'!R65</f>
        <v>9</v>
      </c>
      <c r="D67" s="37">
        <f>'FULL PMU'!V65</f>
        <v>0.01</v>
      </c>
      <c r="E67" s="37">
        <f>'FULL PMU'!X65</f>
        <v>1</v>
      </c>
      <c r="F67" s="9">
        <f t="shared" si="18"/>
        <v>2.2986666666666665E-4</v>
      </c>
      <c r="G67" s="18">
        <f>'FULL PMU'!F65</f>
        <v>-6.8959999999999994E-2</v>
      </c>
      <c r="H67" s="19">
        <f t="shared" si="12"/>
        <v>-6.9649599999999992E-2</v>
      </c>
      <c r="I67" s="19">
        <f t="shared" si="13"/>
        <v>-6.9419733333333331E-2</v>
      </c>
      <c r="J67" s="19">
        <f t="shared" si="14"/>
        <v>-6.9189866666666655E-2</v>
      </c>
      <c r="K67" s="19">
        <f t="shared" si="15"/>
        <v>-6.8730133333333332E-2</v>
      </c>
      <c r="L67" s="19">
        <f t="shared" si="16"/>
        <v>-6.8500266666666657E-2</v>
      </c>
      <c r="M67" s="19">
        <f t="shared" si="17"/>
        <v>-6.8270399999999995E-2</v>
      </c>
      <c r="N67" s="20">
        <f t="shared" ca="1" si="3"/>
        <v>0.23404679987165644</v>
      </c>
      <c r="O67" s="19">
        <v>0.60205076702665128</v>
      </c>
      <c r="P67" s="49">
        <f t="shared" si="4"/>
        <v>-6.8818870532554741E-2</v>
      </c>
      <c r="Q67" s="19">
        <f t="shared" si="23"/>
        <v>1.411294674452529E-4</v>
      </c>
      <c r="R67" s="41">
        <f t="shared" si="6"/>
        <v>1.411294674452529E-4</v>
      </c>
      <c r="S67" s="38">
        <f t="shared" si="7"/>
        <v>2.0465410012362661E-3</v>
      </c>
      <c r="AA67" s="44">
        <v>1.0509999999999999</v>
      </c>
      <c r="AB67" s="44">
        <v>1.0439099999999999</v>
      </c>
      <c r="AC67" s="39">
        <f t="shared" si="10"/>
        <v>-7.0900000000000407E-3</v>
      </c>
      <c r="AD67" s="2">
        <f t="shared" si="1"/>
        <v>7.0900000000000407E-3</v>
      </c>
      <c r="AE67" s="32">
        <f t="shared" si="11"/>
        <v>6.7459562321598868E-3</v>
      </c>
    </row>
    <row r="68" spans="1:31" x14ac:dyDescent="0.2">
      <c r="A68" s="17">
        <f>'FULL PMU'!M66</f>
        <v>0</v>
      </c>
      <c r="B68" s="37">
        <f>'FULL PMU'!P66</f>
        <v>11</v>
      </c>
      <c r="C68" s="37">
        <f>'FULL PMU'!R66</f>
        <v>9</v>
      </c>
      <c r="D68" s="37">
        <f>'FULL PMU'!V66</f>
        <v>0.01</v>
      </c>
      <c r="E68" s="37">
        <f>'FULL PMU'!X66</f>
        <v>1</v>
      </c>
      <c r="F68" s="9">
        <f t="shared" si="18"/>
        <v>9.09E-5</v>
      </c>
      <c r="G68" s="18">
        <f>'FULL PMU'!F66</f>
        <v>-2.7269999999999999E-2</v>
      </c>
      <c r="H68" s="19">
        <f t="shared" si="12"/>
        <v>-2.75427E-2</v>
      </c>
      <c r="I68" s="19">
        <f t="shared" si="13"/>
        <v>-2.7451799999999998E-2</v>
      </c>
      <c r="J68" s="19">
        <f t="shared" si="14"/>
        <v>-2.73609E-2</v>
      </c>
      <c r="K68" s="19">
        <f t="shared" si="15"/>
        <v>-2.7179099999999998E-2</v>
      </c>
      <c r="L68" s="19">
        <f t="shared" si="16"/>
        <v>-2.70882E-2</v>
      </c>
      <c r="M68" s="19">
        <f t="shared" si="17"/>
        <v>-2.6997299999999998E-2</v>
      </c>
      <c r="N68" s="20">
        <f t="shared" ca="1" si="3"/>
        <v>0.72662621738183852</v>
      </c>
      <c r="O68" s="19">
        <v>0.39908269990332834</v>
      </c>
      <c r="P68" s="49">
        <f t="shared" si="4"/>
        <v>-2.7325189306600547E-2</v>
      </c>
      <c r="Q68" s="19">
        <f t="shared" si="23"/>
        <v>-5.5189306600547661E-5</v>
      </c>
      <c r="R68" s="41">
        <f t="shared" si="6"/>
        <v>5.5189306600547661E-5</v>
      </c>
      <c r="S68" s="38">
        <f t="shared" si="7"/>
        <v>2.0238102897157193E-3</v>
      </c>
      <c r="AA68" s="44">
        <v>1.0569999999999999</v>
      </c>
      <c r="AB68" s="44">
        <v>1.05562</v>
      </c>
      <c r="AC68" s="39">
        <f t="shared" si="10"/>
        <v>-1.3799999999999368E-3</v>
      </c>
      <c r="AD68" s="2">
        <f t="shared" ref="AD68:AD125" si="24">ABS(AC68)</f>
        <v>1.3799999999999368E-3</v>
      </c>
      <c r="AE68" s="32">
        <f t="shared" si="11"/>
        <v>1.3055818353831003E-3</v>
      </c>
    </row>
    <row r="69" spans="1:31" x14ac:dyDescent="0.2">
      <c r="A69" s="17">
        <f>'FULL PMU'!M67</f>
        <v>0</v>
      </c>
      <c r="B69" s="37">
        <f>'FULL PMU'!P67</f>
        <v>12</v>
      </c>
      <c r="C69" s="37">
        <f>'FULL PMU'!R67</f>
        <v>9</v>
      </c>
      <c r="D69" s="37">
        <f>'FULL PMU'!V67</f>
        <v>0.01</v>
      </c>
      <c r="E69" s="37">
        <f>'FULL PMU'!X67</f>
        <v>1</v>
      </c>
      <c r="F69" s="9">
        <f t="shared" si="18"/>
        <v>1.7343333333333334E-4</v>
      </c>
      <c r="G69" s="18">
        <f>'FULL PMU'!F67</f>
        <v>-5.203E-2</v>
      </c>
      <c r="H69" s="19">
        <f t="shared" si="12"/>
        <v>-5.2550300000000001E-2</v>
      </c>
      <c r="I69" s="19">
        <f t="shared" si="13"/>
        <v>-5.2376866666666667E-2</v>
      </c>
      <c r="J69" s="19">
        <f t="shared" si="14"/>
        <v>-5.2203433333333334E-2</v>
      </c>
      <c r="K69" s="19">
        <f t="shared" si="15"/>
        <v>-5.1856566666666666E-2</v>
      </c>
      <c r="L69" s="19">
        <f t="shared" si="16"/>
        <v>-5.1683133333333332E-2</v>
      </c>
      <c r="M69" s="19">
        <f t="shared" si="17"/>
        <v>-5.1509699999999999E-2</v>
      </c>
      <c r="N69" s="20">
        <f t="shared" ref="N69:N132" ca="1" si="25">RAND()</f>
        <v>0.22584806408427371</v>
      </c>
      <c r="O69" s="19">
        <v>0.85550229737245387</v>
      </c>
      <c r="P69" s="51">
        <f t="shared" ref="P69:P132" si="26">((M69-H69)*(O69-$H$2)/($M$2-$H$2))+(H69)</f>
        <v>-5.1659062778857137E-2</v>
      </c>
      <c r="Q69" s="19">
        <f t="shared" si="23"/>
        <v>3.7093722114286271E-4</v>
      </c>
      <c r="R69" s="41">
        <f t="shared" ref="R69:R132" si="27">ABS(Q69)</f>
        <v>3.7093722114286271E-4</v>
      </c>
      <c r="S69" s="38">
        <f t="shared" ref="S69:S111" si="28">ABS(R69/G69)</f>
        <v>7.1292950440680894E-3</v>
      </c>
      <c r="AA69" s="44">
        <v>1.0549999999999999</v>
      </c>
      <c r="AB69" s="44">
        <v>1.06003</v>
      </c>
      <c r="AC69" s="39">
        <f t="shared" ref="AC69:AC125" si="29">AB69-AA69</f>
        <v>5.03000000000009E-3</v>
      </c>
      <c r="AD69" s="2">
        <f t="shared" si="24"/>
        <v>5.03000000000009E-3</v>
      </c>
      <c r="AE69" s="32">
        <f t="shared" ref="AE69:AE125" si="30">ABS(AD69/AA69)</f>
        <v>4.7677725118484265E-3</v>
      </c>
    </row>
    <row r="70" spans="1:31" x14ac:dyDescent="0.2">
      <c r="A70" s="17">
        <f>'FULL PMU'!M68</f>
        <v>0</v>
      </c>
      <c r="B70" s="37">
        <f>'FULL PMU'!P68</f>
        <v>13</v>
      </c>
      <c r="C70" s="37">
        <f>'FULL PMU'!R68</f>
        <v>9</v>
      </c>
      <c r="D70" s="37">
        <f>'FULL PMU'!V68</f>
        <v>0.01</v>
      </c>
      <c r="E70" s="37">
        <f>'FULL PMU'!X68</f>
        <v>1</v>
      </c>
      <c r="F70" s="9">
        <f t="shared" si="18"/>
        <v>3.7260000000000006E-4</v>
      </c>
      <c r="G70" s="18">
        <f>'FULL PMU'!F68</f>
        <v>-0.11178</v>
      </c>
      <c r="H70" s="19">
        <f t="shared" ref="H70:H133" si="31">$G70-3*F70</f>
        <v>-0.11289780000000001</v>
      </c>
      <c r="I70" s="19">
        <f t="shared" ref="I70:I111" si="32">$G70-2*F70</f>
        <v>-0.11252520000000001</v>
      </c>
      <c r="J70" s="19">
        <f t="shared" ref="J70:J111" si="33">$G70-F70</f>
        <v>-0.11215260000000001</v>
      </c>
      <c r="K70" s="19">
        <f t="shared" ref="K70:K111" si="34">$G70+F70</f>
        <v>-0.1114074</v>
      </c>
      <c r="L70" s="19">
        <f t="shared" ref="L70:L111" si="35">$G70+2*F70</f>
        <v>-0.1110348</v>
      </c>
      <c r="M70" s="19">
        <f t="shared" ref="M70:M111" si="36">$G70+3*F70</f>
        <v>-0.1106622</v>
      </c>
      <c r="N70" s="20">
        <f t="shared" ca="1" si="25"/>
        <v>8.6608880049868553E-2</v>
      </c>
      <c r="O70" s="19">
        <v>0.72573170229564465</v>
      </c>
      <c r="P70" s="51">
        <f t="shared" si="26"/>
        <v>-0.11127398797387733</v>
      </c>
      <c r="Q70" s="19">
        <f t="shared" si="23"/>
        <v>5.060120261226736E-4</v>
      </c>
      <c r="R70" s="41">
        <f t="shared" si="27"/>
        <v>5.060120261226736E-4</v>
      </c>
      <c r="S70" s="38">
        <f t="shared" si="28"/>
        <v>4.5268565586211625E-3</v>
      </c>
      <c r="AA70" s="44">
        <v>1.05</v>
      </c>
      <c r="AB70" s="44">
        <v>1.0506800000000001</v>
      </c>
      <c r="AC70" s="39">
        <f t="shared" si="29"/>
        <v>6.8000000000001393E-4</v>
      </c>
      <c r="AD70" s="2">
        <f t="shared" si="24"/>
        <v>6.8000000000001393E-4</v>
      </c>
      <c r="AE70" s="32">
        <f t="shared" si="30"/>
        <v>6.4761904761906082E-4</v>
      </c>
    </row>
    <row r="71" spans="1:31" ht="13.5" thickBot="1" x14ac:dyDescent="0.25">
      <c r="A71" s="129">
        <f>'FULL PMU'!M69</f>
        <v>0</v>
      </c>
      <c r="B71" s="130">
        <f>'FULL PMU'!P69</f>
        <v>14</v>
      </c>
      <c r="C71" s="130">
        <f>'FULL PMU'!R69</f>
        <v>9</v>
      </c>
      <c r="D71" s="130">
        <f>'FULL PMU'!V69</f>
        <v>0.01</v>
      </c>
      <c r="E71" s="130">
        <f>'FULL PMU'!X69</f>
        <v>1</v>
      </c>
      <c r="F71" s="131">
        <f t="shared" si="18"/>
        <v>4.1233333333333335E-4</v>
      </c>
      <c r="G71" s="26">
        <f>'FULL PMU'!F69</f>
        <v>-0.1237</v>
      </c>
      <c r="H71" s="27">
        <f t="shared" si="31"/>
        <v>-0.12493700000000001</v>
      </c>
      <c r="I71" s="27">
        <f t="shared" si="32"/>
        <v>-0.12452466666666667</v>
      </c>
      <c r="J71" s="27">
        <f t="shared" si="33"/>
        <v>-0.12411233333333334</v>
      </c>
      <c r="K71" s="27">
        <f t="shared" si="34"/>
        <v>-0.12328766666666667</v>
      </c>
      <c r="L71" s="27">
        <f t="shared" si="35"/>
        <v>-0.12287533333333334</v>
      </c>
      <c r="M71" s="27">
        <f t="shared" si="36"/>
        <v>-0.122463</v>
      </c>
      <c r="N71" s="28">
        <f t="shared" ca="1" si="25"/>
        <v>0.36523195657978313</v>
      </c>
      <c r="O71" s="27">
        <v>0.81616141097032635</v>
      </c>
      <c r="P71" s="53">
        <f t="shared" si="26"/>
        <v>-0.12291569905671254</v>
      </c>
      <c r="Q71" s="27">
        <f t="shared" si="23"/>
        <v>7.8430094328746369E-4</v>
      </c>
      <c r="R71" s="42">
        <f t="shared" si="27"/>
        <v>7.8430094328746369E-4</v>
      </c>
      <c r="S71" s="38">
        <f t="shared" si="28"/>
        <v>6.3403471567296983E-3</v>
      </c>
      <c r="AA71" s="44">
        <v>1.036</v>
      </c>
      <c r="AB71" s="44">
        <v>1.0394000000000001</v>
      </c>
      <c r="AC71" s="39">
        <f t="shared" si="29"/>
        <v>3.4000000000000696E-3</v>
      </c>
      <c r="AD71" s="2">
        <f t="shared" si="24"/>
        <v>3.4000000000000696E-3</v>
      </c>
      <c r="AE71" s="32">
        <f t="shared" si="30"/>
        <v>3.2818532818533488E-3</v>
      </c>
    </row>
    <row r="72" spans="1:31" x14ac:dyDescent="0.2">
      <c r="A72" s="17">
        <f>'FULL PMU'!M70</f>
        <v>0</v>
      </c>
      <c r="B72" s="37">
        <f>'FULL PMU'!P70</f>
        <v>1</v>
      </c>
      <c r="C72" s="37">
        <f>'FULL PMU'!R70</f>
        <v>6</v>
      </c>
      <c r="D72" s="37">
        <f>'FULL PMU'!V70</f>
        <v>0.01</v>
      </c>
      <c r="E72" s="37">
        <f>'FULL PMU'!X70</f>
        <v>1</v>
      </c>
      <c r="F72" s="9">
        <f t="shared" si="18"/>
        <v>3.5333333333333332E-3</v>
      </c>
      <c r="G72" s="18">
        <f>'FULL PMU'!F70</f>
        <v>1.06</v>
      </c>
      <c r="H72" s="19">
        <f t="shared" si="31"/>
        <v>1.0494000000000001</v>
      </c>
      <c r="I72" s="19">
        <f t="shared" si="32"/>
        <v>1.0529333333333333</v>
      </c>
      <c r="J72" s="19">
        <f t="shared" si="33"/>
        <v>1.0564666666666667</v>
      </c>
      <c r="K72" s="19">
        <f t="shared" si="34"/>
        <v>1.0635333333333334</v>
      </c>
      <c r="L72" s="19">
        <f t="shared" si="35"/>
        <v>1.0670666666666668</v>
      </c>
      <c r="M72" s="19">
        <f t="shared" si="36"/>
        <v>1.0706</v>
      </c>
      <c r="N72" s="20">
        <f t="shared" ca="1" si="25"/>
        <v>0.45806162421688579</v>
      </c>
      <c r="O72" s="19">
        <v>1.3389291789261515E-2</v>
      </c>
      <c r="P72" s="50">
        <f t="shared" si="26"/>
        <v>1.0496559239806802</v>
      </c>
      <c r="Q72" s="19">
        <f t="shared" si="23"/>
        <v>-1.0344076019319859E-2</v>
      </c>
      <c r="R72" s="41">
        <f t="shared" si="27"/>
        <v>1.0344076019319859E-2</v>
      </c>
      <c r="S72" s="32">
        <f t="shared" si="28"/>
        <v>9.7585622823772242E-3</v>
      </c>
      <c r="AA72" s="44">
        <v>-0.20386000000000001</v>
      </c>
      <c r="AB72" s="44">
        <v>-0.20294999999999999</v>
      </c>
      <c r="AC72" s="39">
        <f t="shared" si="29"/>
        <v>9.100000000000219E-4</v>
      </c>
      <c r="AD72" s="2">
        <f t="shared" si="24"/>
        <v>9.100000000000219E-4</v>
      </c>
      <c r="AE72" s="32">
        <f t="shared" si="30"/>
        <v>4.463847738644275E-3</v>
      </c>
    </row>
    <row r="73" spans="1:31" x14ac:dyDescent="0.2">
      <c r="A73" s="17">
        <f>'FULL PMU'!M71</f>
        <v>0</v>
      </c>
      <c r="B73" s="37">
        <f>'FULL PMU'!P71</f>
        <v>2</v>
      </c>
      <c r="C73" s="37">
        <f>'FULL PMU'!R71</f>
        <v>6</v>
      </c>
      <c r="D73" s="37">
        <f>'FULL PMU'!V71</f>
        <v>0.01</v>
      </c>
      <c r="E73" s="37">
        <f>'FULL PMU'!X71</f>
        <v>1</v>
      </c>
      <c r="F73" s="9">
        <f t="shared" si="18"/>
        <v>3.4833333333333331E-3</v>
      </c>
      <c r="G73" s="18">
        <f>'FULL PMU'!F71</f>
        <v>1.0449999999999999</v>
      </c>
      <c r="H73" s="19">
        <f t="shared" si="31"/>
        <v>1.0345499999999999</v>
      </c>
      <c r="I73" s="19">
        <f t="shared" si="32"/>
        <v>1.0380333333333334</v>
      </c>
      <c r="J73" s="19">
        <f t="shared" si="33"/>
        <v>1.0415166666666666</v>
      </c>
      <c r="K73" s="19">
        <f t="shared" si="34"/>
        <v>1.0484833333333332</v>
      </c>
      <c r="L73" s="19">
        <f t="shared" si="35"/>
        <v>1.0519666666666665</v>
      </c>
      <c r="M73" s="19">
        <f t="shared" si="36"/>
        <v>1.05545</v>
      </c>
      <c r="N73" s="20">
        <f t="shared" ca="1" si="25"/>
        <v>0.73668005016975724</v>
      </c>
      <c r="O73" s="19">
        <v>0.63260438098624805</v>
      </c>
      <c r="P73" s="50">
        <f t="shared" si="26"/>
        <v>1.0477789346862654</v>
      </c>
      <c r="Q73" s="19">
        <f t="shared" si="23"/>
        <v>2.778934686265444E-3</v>
      </c>
      <c r="R73" s="41">
        <f t="shared" si="27"/>
        <v>2.778934686265444E-3</v>
      </c>
      <c r="S73" s="32">
        <f t="shared" si="28"/>
        <v>2.6592676423592768E-3</v>
      </c>
      <c r="AA73" s="44">
        <v>0.27644999999999997</v>
      </c>
      <c r="AB73" s="44">
        <v>0.27302999999999999</v>
      </c>
      <c r="AC73" s="39">
        <f t="shared" si="29"/>
        <v>-3.4199999999999786E-3</v>
      </c>
      <c r="AD73" s="2">
        <f t="shared" si="24"/>
        <v>3.4199999999999786E-3</v>
      </c>
      <c r="AE73" s="32">
        <f t="shared" si="30"/>
        <v>1.237113402061848E-2</v>
      </c>
    </row>
    <row r="74" spans="1:31" x14ac:dyDescent="0.2">
      <c r="A74" s="17">
        <f>'FULL PMU'!M72</f>
        <v>0</v>
      </c>
      <c r="B74" s="37">
        <f>'FULL PMU'!P72</f>
        <v>3</v>
      </c>
      <c r="C74" s="37">
        <f>'FULL PMU'!R72</f>
        <v>6</v>
      </c>
      <c r="D74" s="37">
        <f>'FULL PMU'!V72</f>
        <v>0.01</v>
      </c>
      <c r="E74" s="37">
        <f>'FULL PMU'!X72</f>
        <v>1</v>
      </c>
      <c r="F74" s="9">
        <f t="shared" si="18"/>
        <v>3.3666666666666667E-3</v>
      </c>
      <c r="G74" s="18">
        <f>'FULL PMU'!F72</f>
        <v>1.01</v>
      </c>
      <c r="H74" s="19">
        <f t="shared" si="31"/>
        <v>0.99990000000000001</v>
      </c>
      <c r="I74" s="19">
        <f t="shared" si="32"/>
        <v>1.0032666666666668</v>
      </c>
      <c r="J74" s="19">
        <f t="shared" si="33"/>
        <v>1.0066333333333333</v>
      </c>
      <c r="K74" s="19">
        <f t="shared" si="34"/>
        <v>1.0133666666666667</v>
      </c>
      <c r="L74" s="19">
        <f t="shared" si="35"/>
        <v>1.0167333333333333</v>
      </c>
      <c r="M74" s="19">
        <f t="shared" si="36"/>
        <v>1.0201</v>
      </c>
      <c r="N74" s="20">
        <f t="shared" ca="1" si="25"/>
        <v>8.327354589475322E-2</v>
      </c>
      <c r="O74" s="19">
        <v>0.17339977444924859</v>
      </c>
      <c r="P74" s="49">
        <f t="shared" si="26"/>
        <v>1.0033848144428705</v>
      </c>
      <c r="Q74" s="19">
        <f t="shared" si="23"/>
        <v>-6.6151855571294771E-3</v>
      </c>
      <c r="R74" s="41">
        <f t="shared" si="27"/>
        <v>6.6151855571294771E-3</v>
      </c>
      <c r="S74" s="38">
        <f t="shared" si="28"/>
        <v>6.5496886704252246E-3</v>
      </c>
      <c r="AA74" s="44">
        <v>3.6339999999999997E-2</v>
      </c>
      <c r="AB74" s="44">
        <v>3.3700000000000001E-2</v>
      </c>
      <c r="AC74" s="39">
        <f t="shared" si="29"/>
        <v>-2.6399999999999965E-3</v>
      </c>
      <c r="AD74" s="2">
        <f t="shared" si="24"/>
        <v>2.6399999999999965E-3</v>
      </c>
      <c r="AE74" s="32">
        <f t="shared" si="30"/>
        <v>7.2647220693450656E-2</v>
      </c>
    </row>
    <row r="75" spans="1:31" x14ac:dyDescent="0.2">
      <c r="A75" s="17">
        <f>'FULL PMU'!M73</f>
        <v>0</v>
      </c>
      <c r="B75" s="37">
        <f>'FULL PMU'!P73</f>
        <v>4</v>
      </c>
      <c r="C75" s="37">
        <f>'FULL PMU'!R73</f>
        <v>6</v>
      </c>
      <c r="D75" s="37">
        <f>'FULL PMU'!V73</f>
        <v>0.01</v>
      </c>
      <c r="E75" s="37">
        <f>'FULL PMU'!X73</f>
        <v>1</v>
      </c>
      <c r="F75" s="9">
        <f t="shared" si="18"/>
        <v>3.3933333333333333E-3</v>
      </c>
      <c r="G75" s="18">
        <f>'FULL PMU'!F73</f>
        <v>1.018</v>
      </c>
      <c r="H75" s="19">
        <f t="shared" si="31"/>
        <v>1.0078199999999999</v>
      </c>
      <c r="I75" s="19">
        <f t="shared" si="32"/>
        <v>1.0112133333333333</v>
      </c>
      <c r="J75" s="19">
        <f t="shared" si="33"/>
        <v>1.0146066666666667</v>
      </c>
      <c r="K75" s="19">
        <f t="shared" si="34"/>
        <v>1.0213933333333334</v>
      </c>
      <c r="L75" s="19">
        <f t="shared" si="35"/>
        <v>1.0247866666666667</v>
      </c>
      <c r="M75" s="19">
        <f t="shared" si="36"/>
        <v>1.0281800000000001</v>
      </c>
      <c r="N75" s="20">
        <f t="shared" ca="1" si="25"/>
        <v>0.6215767365366065</v>
      </c>
      <c r="O75" s="19">
        <v>4.1548321105604913E-2</v>
      </c>
      <c r="P75" s="49">
        <f t="shared" si="26"/>
        <v>1.0086406535823824</v>
      </c>
      <c r="Q75" s="19">
        <f t="shared" si="23"/>
        <v>-9.3593464176175978E-3</v>
      </c>
      <c r="R75" s="41">
        <f t="shared" si="27"/>
        <v>9.3593464176175978E-3</v>
      </c>
      <c r="S75" s="38">
        <f t="shared" si="28"/>
        <v>9.1938569917658138E-3</v>
      </c>
      <c r="AA75" s="44">
        <v>2.427E-2</v>
      </c>
      <c r="AB75" s="44">
        <v>2.061E-2</v>
      </c>
      <c r="AC75" s="39">
        <f t="shared" si="29"/>
        <v>-3.6600000000000001E-3</v>
      </c>
      <c r="AD75" s="2">
        <f t="shared" si="24"/>
        <v>3.6600000000000001E-3</v>
      </c>
      <c r="AE75" s="32">
        <f t="shared" si="30"/>
        <v>0.15080346106304079</v>
      </c>
    </row>
    <row r="76" spans="1:31" x14ac:dyDescent="0.2">
      <c r="A76" s="17">
        <f>'FULL PMU'!M74</f>
        <v>0</v>
      </c>
      <c r="B76" s="37">
        <f>'FULL PMU'!P74</f>
        <v>5</v>
      </c>
      <c r="C76" s="37">
        <f>'FULL PMU'!R74</f>
        <v>6</v>
      </c>
      <c r="D76" s="37">
        <f>'FULL PMU'!V74</f>
        <v>0.01</v>
      </c>
      <c r="E76" s="37">
        <f>'FULL PMU'!X74</f>
        <v>1</v>
      </c>
      <c r="F76" s="9">
        <f t="shared" si="18"/>
        <v>3.4000000000000002E-3</v>
      </c>
      <c r="G76" s="18">
        <f>'FULL PMU'!F74</f>
        <v>1.02</v>
      </c>
      <c r="H76" s="19">
        <f t="shared" si="31"/>
        <v>1.0098</v>
      </c>
      <c r="I76" s="19">
        <f t="shared" si="32"/>
        <v>1.0132000000000001</v>
      </c>
      <c r="J76" s="19">
        <f t="shared" si="33"/>
        <v>1.0165999999999999</v>
      </c>
      <c r="K76" s="19">
        <f t="shared" si="34"/>
        <v>1.0234000000000001</v>
      </c>
      <c r="L76" s="19">
        <f t="shared" si="35"/>
        <v>1.0267999999999999</v>
      </c>
      <c r="M76" s="19">
        <f t="shared" si="36"/>
        <v>1.0302</v>
      </c>
      <c r="N76" s="20">
        <f t="shared" ca="1" si="25"/>
        <v>0.15620390273424123</v>
      </c>
      <c r="O76" s="19">
        <v>0.41083479055895644</v>
      </c>
      <c r="P76" s="49">
        <f t="shared" si="26"/>
        <v>1.0181761052114737</v>
      </c>
      <c r="Q76" s="19">
        <f t="shared" si="23"/>
        <v>-1.8238947885262924E-3</v>
      </c>
      <c r="R76" s="41">
        <f t="shared" si="27"/>
        <v>1.8238947885262924E-3</v>
      </c>
      <c r="S76" s="38">
        <f t="shared" si="28"/>
        <v>1.7881321456140122E-3</v>
      </c>
      <c r="AA76" s="44">
        <v>3.5540000000000002E-2</v>
      </c>
      <c r="AB76" s="44">
        <v>3.6940000000000001E-2</v>
      </c>
      <c r="AC76" s="39">
        <f t="shared" si="29"/>
        <v>1.3999999999999985E-3</v>
      </c>
      <c r="AD76" s="2">
        <f t="shared" si="24"/>
        <v>1.3999999999999985E-3</v>
      </c>
      <c r="AE76" s="32">
        <f t="shared" si="30"/>
        <v>3.9392234102419765E-2</v>
      </c>
    </row>
    <row r="77" spans="1:31" x14ac:dyDescent="0.2">
      <c r="A77" s="17">
        <f>'FULL PMU'!M75</f>
        <v>0</v>
      </c>
      <c r="B77" s="37">
        <f>'FULL PMU'!P75</f>
        <v>6</v>
      </c>
      <c r="C77" s="37">
        <f>'FULL PMU'!R75</f>
        <v>6</v>
      </c>
      <c r="D77" s="37">
        <f>'FULL PMU'!V75</f>
        <v>0.01</v>
      </c>
      <c r="E77" s="37">
        <f>'FULL PMU'!X75</f>
        <v>1</v>
      </c>
      <c r="F77" s="9">
        <f t="shared" si="18"/>
        <v>3.5666666666666672E-3</v>
      </c>
      <c r="G77" s="18">
        <f>'FULL PMU'!F75</f>
        <v>1.07</v>
      </c>
      <c r="H77" s="19">
        <f t="shared" si="31"/>
        <v>1.0593000000000001</v>
      </c>
      <c r="I77" s="19">
        <f t="shared" si="32"/>
        <v>1.0628666666666666</v>
      </c>
      <c r="J77" s="19">
        <f t="shared" si="33"/>
        <v>1.0664333333333333</v>
      </c>
      <c r="K77" s="19">
        <f t="shared" si="34"/>
        <v>1.0735666666666668</v>
      </c>
      <c r="L77" s="19">
        <f t="shared" si="35"/>
        <v>1.0771333333333335</v>
      </c>
      <c r="M77" s="19">
        <f t="shared" si="36"/>
        <v>1.0807</v>
      </c>
      <c r="N77" s="20">
        <f t="shared" ca="1" si="25"/>
        <v>0.13607467175431331</v>
      </c>
      <c r="O77" s="19">
        <v>8.3545064738800967E-2</v>
      </c>
      <c r="P77" s="49">
        <f t="shared" si="26"/>
        <v>1.06106373647389</v>
      </c>
      <c r="Q77" s="19">
        <f t="shared" si="23"/>
        <v>-8.9362635261100998E-3</v>
      </c>
      <c r="R77" s="41">
        <f t="shared" si="27"/>
        <v>8.9362635261100998E-3</v>
      </c>
      <c r="S77" s="38">
        <f t="shared" si="28"/>
        <v>8.3516481552430837E-3</v>
      </c>
      <c r="AA77" s="44">
        <v>1.627E-2</v>
      </c>
      <c r="AB77" s="44">
        <v>1.609E-2</v>
      </c>
      <c r="AC77" s="39">
        <f t="shared" si="29"/>
        <v>-1.799999999999996E-4</v>
      </c>
      <c r="AD77" s="2">
        <f t="shared" si="24"/>
        <v>1.799999999999996E-4</v>
      </c>
      <c r="AE77" s="32">
        <f t="shared" si="30"/>
        <v>1.1063306699446811E-2</v>
      </c>
    </row>
    <row r="78" spans="1:31" x14ac:dyDescent="0.2">
      <c r="A78" s="17">
        <f>'FULL PMU'!M76</f>
        <v>0</v>
      </c>
      <c r="B78" s="37">
        <f>'FULL PMU'!P76</f>
        <v>7</v>
      </c>
      <c r="C78" s="37">
        <f>'FULL PMU'!R76</f>
        <v>6</v>
      </c>
      <c r="D78" s="37">
        <f>'FULL PMU'!V76</f>
        <v>0.01</v>
      </c>
      <c r="E78" s="37">
        <f>'FULL PMU'!X76</f>
        <v>1</v>
      </c>
      <c r="F78" s="9">
        <f t="shared" si="18"/>
        <v>3.5400000000000002E-3</v>
      </c>
      <c r="G78" s="18">
        <f>'FULL PMU'!F76</f>
        <v>1.0620000000000001</v>
      </c>
      <c r="H78" s="19">
        <f t="shared" si="31"/>
        <v>1.05138</v>
      </c>
      <c r="I78" s="19">
        <f t="shared" si="32"/>
        <v>1.0549200000000001</v>
      </c>
      <c r="J78" s="19">
        <f t="shared" si="33"/>
        <v>1.05846</v>
      </c>
      <c r="K78" s="19">
        <f t="shared" si="34"/>
        <v>1.0655400000000002</v>
      </c>
      <c r="L78" s="19">
        <f t="shared" si="35"/>
        <v>1.06908</v>
      </c>
      <c r="M78" s="19">
        <f t="shared" si="36"/>
        <v>1.0726200000000001</v>
      </c>
      <c r="N78" s="20">
        <f t="shared" ca="1" si="25"/>
        <v>0.95873765254633458</v>
      </c>
      <c r="O78" s="19">
        <v>0.93634694556774889</v>
      </c>
      <c r="P78" s="50">
        <f t="shared" si="26"/>
        <v>1.0712931004951962</v>
      </c>
      <c r="Q78" s="19">
        <f t="shared" si="23"/>
        <v>9.2931004951961604E-3</v>
      </c>
      <c r="R78" s="41">
        <f t="shared" si="27"/>
        <v>9.2931004951961604E-3</v>
      </c>
      <c r="S78" s="32">
        <f t="shared" si="28"/>
        <v>8.7505654380378162E-3</v>
      </c>
      <c r="AA78" s="44">
        <v>-1.7299999999999999E-2</v>
      </c>
      <c r="AB78" s="44">
        <v>-1.7299999999999999E-2</v>
      </c>
      <c r="AC78" s="39">
        <f t="shared" si="29"/>
        <v>0</v>
      </c>
      <c r="AD78" s="2">
        <f t="shared" si="24"/>
        <v>0</v>
      </c>
      <c r="AE78" s="32">
        <f t="shared" si="30"/>
        <v>0</v>
      </c>
    </row>
    <row r="79" spans="1:31" x14ac:dyDescent="0.2">
      <c r="A79" s="17">
        <f>'FULL PMU'!M77</f>
        <v>0</v>
      </c>
      <c r="B79" s="37">
        <f>'FULL PMU'!P77</f>
        <v>8</v>
      </c>
      <c r="C79" s="37">
        <f>'FULL PMU'!R77</f>
        <v>6</v>
      </c>
      <c r="D79" s="37">
        <f>'FULL PMU'!V77</f>
        <v>0.01</v>
      </c>
      <c r="E79" s="37">
        <f>'FULL PMU'!X77</f>
        <v>1</v>
      </c>
      <c r="F79" s="9">
        <f t="shared" si="18"/>
        <v>3.6333333333333339E-3</v>
      </c>
      <c r="G79" s="18">
        <f>'FULL PMU'!F77</f>
        <v>1.0900000000000001</v>
      </c>
      <c r="H79" s="19">
        <f t="shared" si="31"/>
        <v>1.0791000000000002</v>
      </c>
      <c r="I79" s="19">
        <f t="shared" si="32"/>
        <v>1.0827333333333333</v>
      </c>
      <c r="J79" s="19">
        <f t="shared" si="33"/>
        <v>1.0863666666666667</v>
      </c>
      <c r="K79" s="19">
        <f t="shared" si="34"/>
        <v>1.0936333333333335</v>
      </c>
      <c r="L79" s="19">
        <f t="shared" si="35"/>
        <v>1.0972666666666668</v>
      </c>
      <c r="M79" s="19">
        <f t="shared" si="36"/>
        <v>1.1009</v>
      </c>
      <c r="N79" s="20">
        <f t="shared" ca="1" si="25"/>
        <v>0.33042640648468213</v>
      </c>
      <c r="O79" s="19">
        <v>0.74217267480814808</v>
      </c>
      <c r="P79" s="51">
        <f t="shared" si="26"/>
        <v>1.0952936571852177</v>
      </c>
      <c r="Q79" s="19">
        <f t="shared" si="23"/>
        <v>5.2936571852175707E-3</v>
      </c>
      <c r="R79" s="41">
        <f t="shared" si="27"/>
        <v>5.2936571852175707E-3</v>
      </c>
      <c r="S79" s="38">
        <f t="shared" si="28"/>
        <v>4.8565662249702478E-3</v>
      </c>
      <c r="AA79" s="44">
        <v>3.1910000000000001E-2</v>
      </c>
      <c r="AB79" s="44">
        <v>3.074E-2</v>
      </c>
      <c r="AC79" s="39">
        <f t="shared" si="29"/>
        <v>-1.1700000000000009E-3</v>
      </c>
      <c r="AD79" s="2">
        <f t="shared" si="24"/>
        <v>1.1700000000000009E-3</v>
      </c>
      <c r="AE79" s="32">
        <f t="shared" si="30"/>
        <v>3.6665622062049541E-2</v>
      </c>
    </row>
    <row r="80" spans="1:31" x14ac:dyDescent="0.2">
      <c r="A80" s="17">
        <f>'FULL PMU'!M78</f>
        <v>0</v>
      </c>
      <c r="B80" s="37">
        <f>'FULL PMU'!P78</f>
        <v>9</v>
      </c>
      <c r="C80" s="37">
        <f>'FULL PMU'!R78</f>
        <v>6</v>
      </c>
      <c r="D80" s="37">
        <f>'FULL PMU'!V78</f>
        <v>0.01</v>
      </c>
      <c r="E80" s="37">
        <f>'FULL PMU'!X78</f>
        <v>1</v>
      </c>
      <c r="F80" s="9">
        <f t="shared" si="18"/>
        <v>3.5200000000000001E-3</v>
      </c>
      <c r="G80" s="18">
        <f>'FULL PMU'!F78</f>
        <v>1.056</v>
      </c>
      <c r="H80" s="19">
        <f t="shared" si="31"/>
        <v>1.0454400000000001</v>
      </c>
      <c r="I80" s="19">
        <f t="shared" si="32"/>
        <v>1.0489600000000001</v>
      </c>
      <c r="J80" s="19">
        <f t="shared" si="33"/>
        <v>1.0524800000000001</v>
      </c>
      <c r="K80" s="19">
        <f t="shared" si="34"/>
        <v>1.05952</v>
      </c>
      <c r="L80" s="19">
        <f t="shared" si="35"/>
        <v>1.06304</v>
      </c>
      <c r="M80" s="19">
        <f t="shared" si="36"/>
        <v>1.06656</v>
      </c>
      <c r="N80" s="20">
        <f t="shared" ca="1" si="25"/>
        <v>0.45298983378708269</v>
      </c>
      <c r="O80" s="19">
        <v>0.67006579762962737</v>
      </c>
      <c r="P80" s="46">
        <f t="shared" si="26"/>
        <v>1.0596015137330168</v>
      </c>
      <c r="Q80" s="19">
        <f t="shared" si="23"/>
        <v>3.601513733016759E-3</v>
      </c>
      <c r="R80" s="41">
        <f t="shared" si="27"/>
        <v>3.601513733016759E-3</v>
      </c>
      <c r="S80" s="32">
        <f t="shared" si="28"/>
        <v>3.4105243683870824E-3</v>
      </c>
      <c r="AA80" s="44">
        <v>9.0500000000000008E-3</v>
      </c>
      <c r="AB80" s="44">
        <v>1.291E-2</v>
      </c>
      <c r="AC80" s="39">
        <f t="shared" si="29"/>
        <v>3.8599999999999988E-3</v>
      </c>
      <c r="AD80" s="2">
        <f t="shared" si="24"/>
        <v>3.8599999999999988E-3</v>
      </c>
      <c r="AE80" s="32">
        <f t="shared" si="30"/>
        <v>0.42651933701657441</v>
      </c>
    </row>
    <row r="81" spans="1:31" x14ac:dyDescent="0.2">
      <c r="A81" s="17">
        <f>'FULL PMU'!M79</f>
        <v>0</v>
      </c>
      <c r="B81" s="37">
        <f>'FULL PMU'!P79</f>
        <v>10</v>
      </c>
      <c r="C81" s="37">
        <f>'FULL PMU'!R79</f>
        <v>6</v>
      </c>
      <c r="D81" s="37">
        <f>'FULL PMU'!V79</f>
        <v>0.01</v>
      </c>
      <c r="E81" s="37">
        <f>'FULL PMU'!X79</f>
        <v>1</v>
      </c>
      <c r="F81" s="9">
        <f t="shared" si="18"/>
        <v>3.5033333333333336E-3</v>
      </c>
      <c r="G81" s="18">
        <f>'FULL PMU'!F79</f>
        <v>1.0509999999999999</v>
      </c>
      <c r="H81" s="19">
        <f t="shared" si="31"/>
        <v>1.0404899999999999</v>
      </c>
      <c r="I81" s="19">
        <f t="shared" si="32"/>
        <v>1.0439933333333333</v>
      </c>
      <c r="J81" s="19">
        <f t="shared" si="33"/>
        <v>1.0474966666666665</v>
      </c>
      <c r="K81" s="19">
        <f t="shared" si="34"/>
        <v>1.0545033333333333</v>
      </c>
      <c r="L81" s="19">
        <f t="shared" si="35"/>
        <v>1.0580066666666665</v>
      </c>
      <c r="M81" s="19">
        <f t="shared" si="36"/>
        <v>1.06151</v>
      </c>
      <c r="N81" s="20">
        <f t="shared" ca="1" si="25"/>
        <v>0.44994492572818434</v>
      </c>
      <c r="O81" s="19">
        <v>0.55691882992517083</v>
      </c>
      <c r="P81" s="51">
        <f t="shared" si="26"/>
        <v>1.0521996729219163</v>
      </c>
      <c r="Q81" s="19">
        <f t="shared" si="23"/>
        <v>1.1996729219163615E-3</v>
      </c>
      <c r="R81" s="41">
        <f t="shared" si="27"/>
        <v>1.1996729219163615E-3</v>
      </c>
      <c r="S81" s="38">
        <f t="shared" si="28"/>
        <v>1.1414585365521995E-3</v>
      </c>
      <c r="AA81" s="44">
        <v>-1.848E-2</v>
      </c>
      <c r="AB81" s="44">
        <v>-1.6889999999999999E-2</v>
      </c>
      <c r="AC81" s="39">
        <f t="shared" si="29"/>
        <v>1.5900000000000011E-3</v>
      </c>
      <c r="AD81" s="2">
        <f t="shared" si="24"/>
        <v>1.5900000000000011E-3</v>
      </c>
      <c r="AE81" s="32">
        <f t="shared" si="30"/>
        <v>8.6038961038961095E-2</v>
      </c>
    </row>
    <row r="82" spans="1:31" x14ac:dyDescent="0.2">
      <c r="A82" s="17">
        <f>'FULL PMU'!M80</f>
        <v>0</v>
      </c>
      <c r="B82" s="37">
        <f>'FULL PMU'!P80</f>
        <v>11</v>
      </c>
      <c r="C82" s="37">
        <f>'FULL PMU'!R80</f>
        <v>6</v>
      </c>
      <c r="D82" s="37">
        <f>'FULL PMU'!V80</f>
        <v>0.01</v>
      </c>
      <c r="E82" s="37">
        <f>'FULL PMU'!X80</f>
        <v>1</v>
      </c>
      <c r="F82" s="9">
        <f t="shared" si="18"/>
        <v>3.5233333333333332E-3</v>
      </c>
      <c r="G82" s="18">
        <f>'FULL PMU'!F80</f>
        <v>1.0569999999999999</v>
      </c>
      <c r="H82" s="19">
        <f t="shared" si="31"/>
        <v>1.04643</v>
      </c>
      <c r="I82" s="19">
        <f t="shared" si="32"/>
        <v>1.0499533333333333</v>
      </c>
      <c r="J82" s="19">
        <f t="shared" si="33"/>
        <v>1.0534766666666666</v>
      </c>
      <c r="K82" s="19">
        <f t="shared" si="34"/>
        <v>1.0605233333333333</v>
      </c>
      <c r="L82" s="19">
        <f t="shared" si="35"/>
        <v>1.0640466666666666</v>
      </c>
      <c r="M82" s="19">
        <f t="shared" si="36"/>
        <v>1.0675699999999999</v>
      </c>
      <c r="N82" s="20">
        <f t="shared" ca="1" si="25"/>
        <v>0.23608779659236268</v>
      </c>
      <c r="O82" s="19">
        <v>0.63168085851484435</v>
      </c>
      <c r="P82" s="51">
        <f t="shared" si="26"/>
        <v>1.0597912697774028</v>
      </c>
      <c r="Q82" s="19">
        <f t="shared" si="23"/>
        <v>2.7912697774028494E-3</v>
      </c>
      <c r="R82" s="41">
        <f t="shared" si="27"/>
        <v>2.7912697774028494E-3</v>
      </c>
      <c r="S82" s="38">
        <f t="shared" si="28"/>
        <v>2.6407471877037368E-3</v>
      </c>
      <c r="AA82" s="44">
        <v>4.3380000000000002E-2</v>
      </c>
      <c r="AB82" s="44">
        <v>4.4990000000000002E-2</v>
      </c>
      <c r="AC82" s="39">
        <f t="shared" si="29"/>
        <v>1.6100000000000003E-3</v>
      </c>
      <c r="AD82" s="2">
        <f t="shared" si="24"/>
        <v>1.6100000000000003E-3</v>
      </c>
      <c r="AE82" s="32">
        <f t="shared" si="30"/>
        <v>3.7113877362840025E-2</v>
      </c>
    </row>
    <row r="83" spans="1:31" x14ac:dyDescent="0.2">
      <c r="A83" s="17">
        <f>'FULL PMU'!M81</f>
        <v>0</v>
      </c>
      <c r="B83" s="37">
        <f>'FULL PMU'!P81</f>
        <v>12</v>
      </c>
      <c r="C83" s="37">
        <f>'FULL PMU'!R81</f>
        <v>6</v>
      </c>
      <c r="D83" s="37">
        <f>'FULL PMU'!V81</f>
        <v>0.01</v>
      </c>
      <c r="E83" s="37">
        <f>'FULL PMU'!X81</f>
        <v>1</v>
      </c>
      <c r="F83" s="9">
        <f t="shared" ref="F83:F139" si="37">D83*ABS(G83)/3</f>
        <v>3.5166666666666666E-3</v>
      </c>
      <c r="G83" s="18">
        <f>'FULL PMU'!F81</f>
        <v>1.0549999999999999</v>
      </c>
      <c r="H83" s="19">
        <f t="shared" si="31"/>
        <v>1.0444499999999999</v>
      </c>
      <c r="I83" s="19">
        <f t="shared" si="32"/>
        <v>1.0479666666666667</v>
      </c>
      <c r="J83" s="19">
        <f t="shared" si="33"/>
        <v>1.0514833333333333</v>
      </c>
      <c r="K83" s="19">
        <f t="shared" si="34"/>
        <v>1.0585166666666666</v>
      </c>
      <c r="L83" s="19">
        <f t="shared" si="35"/>
        <v>1.0620333333333332</v>
      </c>
      <c r="M83" s="19">
        <f t="shared" si="36"/>
        <v>1.06555</v>
      </c>
      <c r="N83" s="20">
        <f t="shared" ca="1" si="25"/>
        <v>4.1445703814606105E-2</v>
      </c>
      <c r="O83" s="19">
        <v>0.35077553840947151</v>
      </c>
      <c r="P83" s="51">
        <f t="shared" si="26"/>
        <v>1.0518428395271631</v>
      </c>
      <c r="Q83" s="19">
        <f t="shared" si="23"/>
        <v>-3.157160472836873E-3</v>
      </c>
      <c r="R83" s="132">
        <f t="shared" si="27"/>
        <v>3.157160472836873E-3</v>
      </c>
      <c r="S83" s="38">
        <f t="shared" si="28"/>
        <v>2.9925691685657565E-3</v>
      </c>
      <c r="AA83" s="44">
        <v>-4.6920000000000003E-2</v>
      </c>
      <c r="AB83" s="44">
        <v>-4.3540000000000002E-2</v>
      </c>
      <c r="AC83" s="39">
        <f t="shared" si="29"/>
        <v>3.3800000000000011E-3</v>
      </c>
      <c r="AD83" s="2">
        <f t="shared" si="24"/>
        <v>3.3800000000000011E-3</v>
      </c>
      <c r="AE83" s="32">
        <f t="shared" si="30"/>
        <v>7.2037510656436501E-2</v>
      </c>
    </row>
    <row r="84" spans="1:31" x14ac:dyDescent="0.2">
      <c r="A84" s="17">
        <f>'FULL PMU'!M82</f>
        <v>0</v>
      </c>
      <c r="B84" s="37">
        <f>'FULL PMU'!P82</f>
        <v>13</v>
      </c>
      <c r="C84" s="37">
        <f>'FULL PMU'!R82</f>
        <v>6</v>
      </c>
      <c r="D84" s="37">
        <f>'FULL PMU'!V82</f>
        <v>0.01</v>
      </c>
      <c r="E84" s="37">
        <f>'FULL PMU'!X82</f>
        <v>1</v>
      </c>
      <c r="F84" s="9">
        <f t="shared" si="37"/>
        <v>3.5000000000000001E-3</v>
      </c>
      <c r="G84" s="18">
        <f>'FULL PMU'!F82</f>
        <v>1.05</v>
      </c>
      <c r="H84" s="19">
        <f t="shared" si="31"/>
        <v>1.0395000000000001</v>
      </c>
      <c r="I84" s="19">
        <f t="shared" si="32"/>
        <v>1.0430000000000001</v>
      </c>
      <c r="J84" s="19">
        <f t="shared" si="33"/>
        <v>1.0465</v>
      </c>
      <c r="K84" s="19">
        <f t="shared" si="34"/>
        <v>1.0535000000000001</v>
      </c>
      <c r="L84" s="19">
        <f t="shared" si="35"/>
        <v>1.0569999999999999</v>
      </c>
      <c r="M84" s="19">
        <f t="shared" si="36"/>
        <v>1.0605</v>
      </c>
      <c r="N84" s="20">
        <f t="shared" ca="1" si="25"/>
        <v>0.26822466681958068</v>
      </c>
      <c r="O84" s="19">
        <v>0.99789397399869961</v>
      </c>
      <c r="P84" s="46">
        <f t="shared" si="26"/>
        <v>1.060484080471245</v>
      </c>
      <c r="Q84" s="19">
        <f t="shared" ref="Q84:Q111" si="38">P84-G84</f>
        <v>1.0484080471244939E-2</v>
      </c>
      <c r="R84" s="41">
        <f t="shared" si="27"/>
        <v>1.0484080471244939E-2</v>
      </c>
      <c r="S84" s="32">
        <f t="shared" si="28"/>
        <v>9.984838544042798E-3</v>
      </c>
      <c r="AA84" s="44">
        <v>0.15506</v>
      </c>
      <c r="AB84" s="44">
        <v>0.15834999999999999</v>
      </c>
      <c r="AC84" s="39">
        <f t="shared" si="29"/>
        <v>3.2899999999999874E-3</v>
      </c>
      <c r="AD84" s="2">
        <f t="shared" si="24"/>
        <v>3.2899999999999874E-3</v>
      </c>
      <c r="AE84" s="32">
        <f t="shared" si="30"/>
        <v>2.1217593189732924E-2</v>
      </c>
    </row>
    <row r="85" spans="1:31" ht="13.5" thickBot="1" x14ac:dyDescent="0.25">
      <c r="A85" s="129">
        <f>'FULL PMU'!M83</f>
        <v>0</v>
      </c>
      <c r="B85" s="130">
        <f>'FULL PMU'!P83</f>
        <v>14</v>
      </c>
      <c r="C85" s="130">
        <f>'FULL PMU'!R83</f>
        <v>6</v>
      </c>
      <c r="D85" s="130">
        <f>'FULL PMU'!V83</f>
        <v>0.01</v>
      </c>
      <c r="E85" s="130">
        <f>'FULL PMU'!X83</f>
        <v>1</v>
      </c>
      <c r="F85" s="131">
        <f t="shared" si="37"/>
        <v>3.4533333333333339E-3</v>
      </c>
      <c r="G85" s="26">
        <f>'FULL PMU'!F83</f>
        <v>1.036</v>
      </c>
      <c r="H85" s="27">
        <f t="shared" si="31"/>
        <v>1.0256400000000001</v>
      </c>
      <c r="I85" s="27">
        <f t="shared" si="32"/>
        <v>1.0290933333333334</v>
      </c>
      <c r="J85" s="27">
        <f t="shared" si="33"/>
        <v>1.0325466666666667</v>
      </c>
      <c r="K85" s="27">
        <f t="shared" si="34"/>
        <v>1.0394533333333333</v>
      </c>
      <c r="L85" s="27">
        <f t="shared" si="35"/>
        <v>1.0429066666666666</v>
      </c>
      <c r="M85" s="27">
        <f t="shared" si="36"/>
        <v>1.04636</v>
      </c>
      <c r="N85" s="28">
        <f t="shared" ca="1" si="25"/>
        <v>0.46631141209830462</v>
      </c>
      <c r="O85" s="27">
        <v>0.67544199709628217</v>
      </c>
      <c r="P85" s="52">
        <f t="shared" si="26"/>
        <v>1.0396449996789683</v>
      </c>
      <c r="Q85" s="27">
        <f t="shared" si="38"/>
        <v>3.6449996789682526E-3</v>
      </c>
      <c r="R85" s="42">
        <f t="shared" si="27"/>
        <v>3.6449996789682526E-3</v>
      </c>
      <c r="S85" s="38">
        <f t="shared" si="28"/>
        <v>3.5183394584635641E-3</v>
      </c>
      <c r="AA85" s="44">
        <v>-0.13879</v>
      </c>
      <c r="AB85" s="44">
        <v>-0.13625000000000001</v>
      </c>
      <c r="AC85" s="39">
        <f t="shared" si="29"/>
        <v>2.5399999999999867E-3</v>
      </c>
      <c r="AD85" s="2">
        <f t="shared" si="24"/>
        <v>2.5399999999999867E-3</v>
      </c>
      <c r="AE85" s="32">
        <f t="shared" si="30"/>
        <v>1.8301030333597427E-2</v>
      </c>
    </row>
    <row r="86" spans="1:31" x14ac:dyDescent="0.2">
      <c r="A86" s="17">
        <f>'FULL PMU'!M84</f>
        <v>1</v>
      </c>
      <c r="B86" s="37">
        <f>'FULL PMU'!P84</f>
        <v>2</v>
      </c>
      <c r="C86" s="37">
        <f>'FULL PMU'!R84</f>
        <v>8</v>
      </c>
      <c r="D86" s="37">
        <f>'FULL PMU'!V84</f>
        <v>0.01</v>
      </c>
      <c r="E86" s="37">
        <f>'FULL PMU'!X84</f>
        <v>1</v>
      </c>
      <c r="F86" s="9">
        <f t="shared" si="37"/>
        <v>6.4106666666666667E-4</v>
      </c>
      <c r="G86" s="18">
        <f>'FULL PMU'!F84</f>
        <v>0.19231999999999999</v>
      </c>
      <c r="H86" s="19">
        <f t="shared" si="31"/>
        <v>0.19039679999999998</v>
      </c>
      <c r="I86" s="19">
        <f t="shared" si="32"/>
        <v>0.19103786666666667</v>
      </c>
      <c r="J86" s="19">
        <f t="shared" si="33"/>
        <v>0.19167893333333333</v>
      </c>
      <c r="K86" s="19">
        <f t="shared" si="34"/>
        <v>0.19296106666666665</v>
      </c>
      <c r="L86" s="19">
        <f t="shared" si="35"/>
        <v>0.19360213333333331</v>
      </c>
      <c r="M86" s="19">
        <f t="shared" si="36"/>
        <v>0.1942432</v>
      </c>
      <c r="N86" s="20">
        <f t="shared" ca="1" si="25"/>
        <v>0.28472215684471947</v>
      </c>
      <c r="O86" s="19">
        <v>0.60075089498452794</v>
      </c>
      <c r="P86" s="46">
        <f t="shared" si="26"/>
        <v>0.19270857740145239</v>
      </c>
      <c r="Q86" s="19">
        <f t="shared" si="38"/>
        <v>3.8857740145240016E-4</v>
      </c>
      <c r="R86" s="41">
        <f t="shared" si="27"/>
        <v>3.8857740145240016E-4</v>
      </c>
      <c r="S86" s="32">
        <f t="shared" si="28"/>
        <v>2.0204731772691356E-3</v>
      </c>
      <c r="AA86" s="44">
        <v>-9.7540000000000002E-2</v>
      </c>
      <c r="AB86" s="44">
        <v>-9.3670000000000003E-2</v>
      </c>
      <c r="AC86" s="39">
        <f t="shared" si="29"/>
        <v>3.8699999999999984E-3</v>
      </c>
      <c r="AD86" s="2">
        <f t="shared" si="24"/>
        <v>3.8699999999999984E-3</v>
      </c>
      <c r="AE86" s="32">
        <f t="shared" si="30"/>
        <v>3.9676030346524484E-2</v>
      </c>
    </row>
    <row r="87" spans="1:31" x14ac:dyDescent="0.2">
      <c r="A87" s="17">
        <f>'FULL PMU'!M85</f>
        <v>1</v>
      </c>
      <c r="B87" s="37">
        <f>'FULL PMU'!P85</f>
        <v>5</v>
      </c>
      <c r="C87" s="37">
        <f>'FULL PMU'!R85</f>
        <v>8</v>
      </c>
      <c r="D87" s="37">
        <f>'FULL PMU'!V85</f>
        <v>0.01</v>
      </c>
      <c r="E87" s="37">
        <f>'FULL PMU'!X85</f>
        <v>1</v>
      </c>
      <c r="F87" s="9">
        <f t="shared" si="37"/>
        <v>1.1426666666666666E-4</v>
      </c>
      <c r="G87" s="18">
        <f>'FULL PMU'!F85</f>
        <v>-3.4279999999999998E-2</v>
      </c>
      <c r="H87" s="19">
        <f t="shared" si="31"/>
        <v>-3.4622799999999995E-2</v>
      </c>
      <c r="I87" s="19">
        <f t="shared" si="32"/>
        <v>-3.4508533333333334E-2</v>
      </c>
      <c r="J87" s="19">
        <f t="shared" si="33"/>
        <v>-3.4394266666666666E-2</v>
      </c>
      <c r="K87" s="19">
        <f t="shared" si="34"/>
        <v>-3.416573333333333E-2</v>
      </c>
      <c r="L87" s="19">
        <f t="shared" si="35"/>
        <v>-3.4051466666666662E-2</v>
      </c>
      <c r="M87" s="19">
        <f t="shared" si="36"/>
        <v>-3.3937200000000001E-2</v>
      </c>
      <c r="N87" s="20">
        <f t="shared" ca="1" si="25"/>
        <v>0.52714737103518561</v>
      </c>
      <c r="O87" s="19">
        <v>0.59973873624398366</v>
      </c>
      <c r="P87" s="46">
        <f t="shared" si="26"/>
        <v>-3.4211433994215508E-2</v>
      </c>
      <c r="Q87" s="19">
        <f t="shared" si="38"/>
        <v>6.8566005784490014E-5</v>
      </c>
      <c r="R87" s="41">
        <f t="shared" si="27"/>
        <v>6.8566005784490014E-5</v>
      </c>
      <c r="S87" s="32">
        <f t="shared" si="28"/>
        <v>2.0001751979139447E-3</v>
      </c>
      <c r="AA87" s="44">
        <v>0.11464000000000001</v>
      </c>
      <c r="AB87" s="44">
        <v>0.11751</v>
      </c>
      <c r="AC87" s="39">
        <f t="shared" si="29"/>
        <v>2.8699999999999976E-3</v>
      </c>
      <c r="AD87" s="2">
        <f t="shared" si="24"/>
        <v>2.8699999999999976E-3</v>
      </c>
      <c r="AE87" s="32">
        <f t="shared" si="30"/>
        <v>2.5034891835310515E-2</v>
      </c>
    </row>
    <row r="88" spans="1:31" x14ac:dyDescent="0.2">
      <c r="A88" s="17">
        <f>'FULL PMU'!M86</f>
        <v>2</v>
      </c>
      <c r="B88" s="37">
        <f>'FULL PMU'!P86</f>
        <v>1</v>
      </c>
      <c r="C88" s="37">
        <f>'FULL PMU'!R86</f>
        <v>8</v>
      </c>
      <c r="D88" s="37">
        <f>'FULL PMU'!V86</f>
        <v>0.01</v>
      </c>
      <c r="E88" s="37">
        <f>'FULL PMU'!X86</f>
        <v>1</v>
      </c>
      <c r="F88" s="9">
        <f t="shared" si="37"/>
        <v>4.5616666666666662E-4</v>
      </c>
      <c r="G88" s="18">
        <f>'FULL PMU'!F86</f>
        <v>-0.13685</v>
      </c>
      <c r="H88" s="19">
        <f t="shared" si="31"/>
        <v>-0.13821849999999999</v>
      </c>
      <c r="I88" s="19">
        <f t="shared" si="32"/>
        <v>-0.13776233333333332</v>
      </c>
      <c r="J88" s="19">
        <f t="shared" si="33"/>
        <v>-0.13730616666666667</v>
      </c>
      <c r="K88" s="19">
        <f t="shared" si="34"/>
        <v>-0.13639383333333333</v>
      </c>
      <c r="L88" s="19">
        <f t="shared" si="35"/>
        <v>-0.13593766666666668</v>
      </c>
      <c r="M88" s="19">
        <f t="shared" si="36"/>
        <v>-0.1354815</v>
      </c>
      <c r="N88" s="20">
        <f t="shared" ca="1" si="25"/>
        <v>5.8142086102168533E-2</v>
      </c>
      <c r="O88" s="19">
        <v>0.12576358617711714</v>
      </c>
      <c r="P88" s="49">
        <f t="shared" si="26"/>
        <v>-0.13787705812156145</v>
      </c>
      <c r="Q88" s="19">
        <f t="shared" si="38"/>
        <v>-1.0270581215614527E-3</v>
      </c>
      <c r="R88" s="41">
        <f t="shared" si="27"/>
        <v>1.0270581215614527E-3</v>
      </c>
      <c r="S88" s="38">
        <f t="shared" si="28"/>
        <v>7.5049917541940275E-3</v>
      </c>
      <c r="AA88" s="44">
        <v>-3.7499999999999999E-3</v>
      </c>
      <c r="AB88" s="44">
        <v>-4.9699999999999996E-3</v>
      </c>
      <c r="AC88" s="39">
        <f t="shared" si="29"/>
        <v>-1.2199999999999997E-3</v>
      </c>
      <c r="AD88" s="2">
        <f t="shared" si="24"/>
        <v>1.2199999999999997E-3</v>
      </c>
      <c r="AE88" s="32">
        <f t="shared" si="30"/>
        <v>0.32533333333333325</v>
      </c>
    </row>
    <row r="89" spans="1:31" x14ac:dyDescent="0.2">
      <c r="A89" s="17">
        <f>'FULL PMU'!M87</f>
        <v>2</v>
      </c>
      <c r="B89" s="37">
        <f>'FULL PMU'!P87</f>
        <v>3</v>
      </c>
      <c r="C89" s="37">
        <f>'FULL PMU'!R87</f>
        <v>8</v>
      </c>
      <c r="D89" s="37">
        <f>'FULL PMU'!V87</f>
        <v>0.01</v>
      </c>
      <c r="E89" s="37">
        <f>'FULL PMU'!X87</f>
        <v>1</v>
      </c>
      <c r="F89" s="9">
        <f t="shared" si="37"/>
        <v>3.1589999999999998E-4</v>
      </c>
      <c r="G89" s="18">
        <f>'FULL PMU'!F87</f>
        <v>-9.4769999999999993E-2</v>
      </c>
      <c r="H89" s="19">
        <f t="shared" si="31"/>
        <v>-9.5717699999999989E-2</v>
      </c>
      <c r="I89" s="19">
        <f t="shared" si="32"/>
        <v>-9.5401799999999995E-2</v>
      </c>
      <c r="J89" s="19">
        <f t="shared" si="33"/>
        <v>-9.5085899999999987E-2</v>
      </c>
      <c r="K89" s="19">
        <f t="shared" si="34"/>
        <v>-9.4454099999999999E-2</v>
      </c>
      <c r="L89" s="19">
        <f t="shared" si="35"/>
        <v>-9.4138199999999991E-2</v>
      </c>
      <c r="M89" s="19">
        <f t="shared" si="36"/>
        <v>-9.3822299999999997E-2</v>
      </c>
      <c r="N89" s="20">
        <f t="shared" ca="1" si="25"/>
        <v>0.86217721713678241</v>
      </c>
      <c r="O89" s="19">
        <v>0.29744115864655551</v>
      </c>
      <c r="P89" s="50">
        <f t="shared" si="26"/>
        <v>-9.51549694454039E-2</v>
      </c>
      <c r="Q89" s="19">
        <f t="shared" si="38"/>
        <v>-3.849694454039071E-4</v>
      </c>
      <c r="R89" s="41">
        <f t="shared" si="27"/>
        <v>3.849694454039071E-4</v>
      </c>
      <c r="S89" s="32">
        <f t="shared" si="28"/>
        <v>4.062144617536215E-3</v>
      </c>
      <c r="AA89" s="44">
        <v>1.6820000000000002E-2</v>
      </c>
      <c r="AB89" s="44">
        <v>1.5910000000000001E-2</v>
      </c>
      <c r="AC89" s="39">
        <f t="shared" si="29"/>
        <v>-9.1000000000000109E-4</v>
      </c>
      <c r="AD89" s="2">
        <f t="shared" si="24"/>
        <v>9.1000000000000109E-4</v>
      </c>
      <c r="AE89" s="32">
        <f t="shared" si="30"/>
        <v>5.4102259215220036E-2</v>
      </c>
    </row>
    <row r="90" spans="1:31" x14ac:dyDescent="0.2">
      <c r="A90" s="17">
        <f>'FULL PMU'!M88</f>
        <v>2</v>
      </c>
      <c r="B90" s="37">
        <f>'FULL PMU'!P88</f>
        <v>4</v>
      </c>
      <c r="C90" s="37">
        <f>'FULL PMU'!R88</f>
        <v>8</v>
      </c>
      <c r="D90" s="37">
        <f>'FULL PMU'!V88</f>
        <v>0.01</v>
      </c>
      <c r="E90" s="37">
        <f>'FULL PMU'!X88</f>
        <v>1</v>
      </c>
      <c r="F90" s="9">
        <f t="shared" si="37"/>
        <v>1.0033333333333334E-4</v>
      </c>
      <c r="G90" s="18">
        <f>'FULL PMU'!F88</f>
        <v>-3.0099999999999998E-2</v>
      </c>
      <c r="H90" s="19">
        <f t="shared" si="31"/>
        <v>-3.0400999999999997E-2</v>
      </c>
      <c r="I90" s="19">
        <f t="shared" si="32"/>
        <v>-3.0300666666666663E-2</v>
      </c>
      <c r="J90" s="19">
        <f t="shared" si="33"/>
        <v>-3.0200333333333333E-2</v>
      </c>
      <c r="K90" s="19">
        <f t="shared" si="34"/>
        <v>-2.9999666666666664E-2</v>
      </c>
      <c r="L90" s="19">
        <f t="shared" si="35"/>
        <v>-2.9899333333333333E-2</v>
      </c>
      <c r="M90" s="19">
        <f t="shared" si="36"/>
        <v>-2.9798999999999999E-2</v>
      </c>
      <c r="N90" s="20">
        <f t="shared" ca="1" si="25"/>
        <v>0.28932000674293268</v>
      </c>
      <c r="O90" s="19">
        <v>0.87677235687944055</v>
      </c>
      <c r="P90" s="51">
        <f t="shared" si="26"/>
        <v>-2.987256897739755E-2</v>
      </c>
      <c r="Q90" s="19">
        <f t="shared" si="38"/>
        <v>2.2743102260244785E-4</v>
      </c>
      <c r="R90" s="41">
        <f t="shared" si="27"/>
        <v>2.2743102260244785E-4</v>
      </c>
      <c r="S90" s="38">
        <f t="shared" si="28"/>
        <v>7.5558479269916233E-3</v>
      </c>
      <c r="AA90" s="44">
        <v>0.12705</v>
      </c>
      <c r="AB90" s="44">
        <v>0.12543000000000001</v>
      </c>
      <c r="AC90" s="39">
        <f t="shared" si="29"/>
        <v>-1.6199999999999826E-3</v>
      </c>
      <c r="AD90" s="2">
        <f t="shared" si="24"/>
        <v>1.6199999999999826E-3</v>
      </c>
      <c r="AE90" s="32">
        <f t="shared" si="30"/>
        <v>1.2750885478158069E-2</v>
      </c>
    </row>
    <row r="91" spans="1:31" x14ac:dyDescent="0.2">
      <c r="A91" s="17">
        <f>'FULL PMU'!M89</f>
        <v>2</v>
      </c>
      <c r="B91" s="37">
        <f>'FULL PMU'!P89</f>
        <v>5</v>
      </c>
      <c r="C91" s="37">
        <f>'FULL PMU'!R89</f>
        <v>8</v>
      </c>
      <c r="D91" s="37">
        <f>'FULL PMU'!V89</f>
        <v>0.01</v>
      </c>
      <c r="E91" s="37">
        <f>'FULL PMU'!X89</f>
        <v>1</v>
      </c>
      <c r="F91" s="9">
        <f t="shared" si="37"/>
        <v>1.4349999999999999E-4</v>
      </c>
      <c r="G91" s="18">
        <f>'FULL PMU'!F89</f>
        <v>-4.3049999999999998E-2</v>
      </c>
      <c r="H91" s="19">
        <f t="shared" si="31"/>
        <v>-4.3480499999999998E-2</v>
      </c>
      <c r="I91" s="19">
        <f t="shared" si="32"/>
        <v>-4.3337000000000001E-2</v>
      </c>
      <c r="J91" s="19">
        <f t="shared" si="33"/>
        <v>-4.3193499999999996E-2</v>
      </c>
      <c r="K91" s="19">
        <f t="shared" si="34"/>
        <v>-4.29065E-2</v>
      </c>
      <c r="L91" s="19">
        <f t="shared" si="35"/>
        <v>-4.2762999999999995E-2</v>
      </c>
      <c r="M91" s="19">
        <f t="shared" si="36"/>
        <v>-4.2619499999999998E-2</v>
      </c>
      <c r="N91" s="20">
        <f t="shared" ca="1" si="25"/>
        <v>0.7266062192126157</v>
      </c>
      <c r="O91" s="19">
        <v>0.17808288867744526</v>
      </c>
      <c r="P91" s="49">
        <f t="shared" si="26"/>
        <v>-4.3327921019601645E-2</v>
      </c>
      <c r="Q91" s="19">
        <f t="shared" si="38"/>
        <v>-2.7792101960164711E-4</v>
      </c>
      <c r="R91" s="41">
        <f t="shared" si="27"/>
        <v>2.7792101960164711E-4</v>
      </c>
      <c r="S91" s="32">
        <f t="shared" si="28"/>
        <v>6.4557728130463909E-3</v>
      </c>
      <c r="AA91" s="44">
        <v>-8.2680000000000003E-2</v>
      </c>
      <c r="AB91" s="44">
        <v>-8.387E-2</v>
      </c>
      <c r="AC91" s="39">
        <f t="shared" si="29"/>
        <v>-1.1899999999999966E-3</v>
      </c>
      <c r="AD91" s="2">
        <f t="shared" si="24"/>
        <v>1.1899999999999966E-3</v>
      </c>
      <c r="AE91" s="32">
        <f t="shared" si="30"/>
        <v>1.4392839864537937E-2</v>
      </c>
    </row>
    <row r="92" spans="1:31" x14ac:dyDescent="0.2">
      <c r="A92" s="17">
        <f>'FULL PMU'!M90</f>
        <v>3</v>
      </c>
      <c r="B92" s="37">
        <f>'FULL PMU'!P90</f>
        <v>2</v>
      </c>
      <c r="C92" s="37">
        <f>'FULL PMU'!R90</f>
        <v>8</v>
      </c>
      <c r="D92" s="37">
        <f>'FULL PMU'!V90</f>
        <v>0.01</v>
      </c>
      <c r="E92" s="37">
        <f>'FULL PMU'!X90</f>
        <v>1</v>
      </c>
      <c r="F92" s="9">
        <f t="shared" si="37"/>
        <v>4.638333333333333E-4</v>
      </c>
      <c r="G92" s="18">
        <f>'FULL PMU'!F90</f>
        <v>0.13915</v>
      </c>
      <c r="H92" s="19">
        <f t="shared" si="31"/>
        <v>0.13775850000000001</v>
      </c>
      <c r="I92" s="19">
        <f t="shared" si="32"/>
        <v>0.13822233333333334</v>
      </c>
      <c r="J92" s="19">
        <f t="shared" si="33"/>
        <v>0.13868616666666667</v>
      </c>
      <c r="K92" s="19">
        <f t="shared" si="34"/>
        <v>0.13961383333333333</v>
      </c>
      <c r="L92" s="19">
        <f t="shared" si="35"/>
        <v>0.14007766666666666</v>
      </c>
      <c r="M92" s="19">
        <f t="shared" si="36"/>
        <v>0.14054149999999999</v>
      </c>
      <c r="N92" s="20">
        <f t="shared" ca="1" si="25"/>
        <v>0.81422719972054847</v>
      </c>
      <c r="O92" s="19">
        <v>0.38214743056777678</v>
      </c>
      <c r="P92" s="51">
        <f t="shared" si="26"/>
        <v>0.13882112834580379</v>
      </c>
      <c r="Q92" s="19">
        <f t="shared" si="38"/>
        <v>-3.2887165419620557E-4</v>
      </c>
      <c r="R92" s="41">
        <f t="shared" si="27"/>
        <v>3.2887165419620557E-4</v>
      </c>
      <c r="S92" s="32">
        <f t="shared" si="28"/>
        <v>2.3634326568178626E-3</v>
      </c>
      <c r="AA92" s="44">
        <v>3.5180000000000003E-2</v>
      </c>
      <c r="AB92" s="44">
        <v>3.7650000000000003E-2</v>
      </c>
      <c r="AC92" s="39">
        <f t="shared" si="29"/>
        <v>2.47E-3</v>
      </c>
      <c r="AD92" s="2">
        <f t="shared" si="24"/>
        <v>2.47E-3</v>
      </c>
      <c r="AE92" s="32">
        <f t="shared" si="30"/>
        <v>7.0210346787947686E-2</v>
      </c>
    </row>
    <row r="93" spans="1:31" x14ac:dyDescent="0.2">
      <c r="A93" s="17">
        <f>'FULL PMU'!M91</f>
        <v>3</v>
      </c>
      <c r="B93" s="37">
        <f>'FULL PMU'!P91</f>
        <v>4</v>
      </c>
      <c r="C93" s="37">
        <f>'FULL PMU'!R91</f>
        <v>8</v>
      </c>
      <c r="D93" s="37">
        <f>'FULL PMU'!V91</f>
        <v>0.01</v>
      </c>
      <c r="E93" s="37">
        <f>'FULL PMU'!X91</f>
        <v>1</v>
      </c>
      <c r="F93" s="9">
        <f t="shared" si="37"/>
        <v>3.0733333333333333E-5</v>
      </c>
      <c r="G93" s="18">
        <f>'FULL PMU'!F91</f>
        <v>9.2200000000000008E-3</v>
      </c>
      <c r="H93" s="19">
        <f t="shared" si="31"/>
        <v>9.1278000000000001E-3</v>
      </c>
      <c r="I93" s="19">
        <f t="shared" si="32"/>
        <v>9.1585333333333348E-3</v>
      </c>
      <c r="J93" s="19">
        <f t="shared" si="33"/>
        <v>9.1892666666666678E-3</v>
      </c>
      <c r="K93" s="19">
        <f t="shared" si="34"/>
        <v>9.2507333333333337E-3</v>
      </c>
      <c r="L93" s="19">
        <f t="shared" si="35"/>
        <v>9.2814666666666667E-3</v>
      </c>
      <c r="M93" s="19">
        <f t="shared" si="36"/>
        <v>9.3122000000000014E-3</v>
      </c>
      <c r="N93" s="20">
        <f t="shared" ca="1" si="25"/>
        <v>0.85558830966752419</v>
      </c>
      <c r="O93" s="19">
        <v>0.95068415710583598</v>
      </c>
      <c r="P93" s="49">
        <f t="shared" si="26"/>
        <v>9.3033311526825608E-3</v>
      </c>
      <c r="Q93" s="19">
        <f t="shared" si="38"/>
        <v>8.3331152682560028E-5</v>
      </c>
      <c r="R93" s="41">
        <f t="shared" si="27"/>
        <v>8.3331152682560028E-5</v>
      </c>
      <c r="S93" s="32">
        <f t="shared" si="28"/>
        <v>9.03808597424729E-3</v>
      </c>
      <c r="AA93" s="44">
        <v>-3.4029999999999998E-2</v>
      </c>
      <c r="AB93" s="44">
        <v>-3.49E-2</v>
      </c>
      <c r="AC93" s="39">
        <f t="shared" si="29"/>
        <v>-8.7000000000000272E-4</v>
      </c>
      <c r="AD93" s="2">
        <f t="shared" si="24"/>
        <v>8.7000000000000272E-4</v>
      </c>
      <c r="AE93" s="32">
        <f t="shared" si="30"/>
        <v>2.5565677343520506E-2</v>
      </c>
    </row>
    <row r="94" spans="1:31" x14ac:dyDescent="0.2">
      <c r="A94" s="17">
        <f>'FULL PMU'!M92</f>
        <v>4</v>
      </c>
      <c r="B94" s="37">
        <f>'FULL PMU'!P92</f>
        <v>2</v>
      </c>
      <c r="C94" s="37">
        <f>'FULL PMU'!R92</f>
        <v>8</v>
      </c>
      <c r="D94" s="37">
        <f>'FULL PMU'!V92</f>
        <v>0.01</v>
      </c>
      <c r="E94" s="37">
        <f>'FULL PMU'!X92</f>
        <v>1</v>
      </c>
      <c r="F94" s="9">
        <f t="shared" si="37"/>
        <v>2.1606666666666667E-4</v>
      </c>
      <c r="G94" s="18">
        <f>'FULL PMU'!F92</f>
        <v>6.4820000000000003E-2</v>
      </c>
      <c r="H94" s="19">
        <f t="shared" si="31"/>
        <v>6.4171800000000001E-2</v>
      </c>
      <c r="I94" s="19">
        <f t="shared" si="32"/>
        <v>6.4387866666666668E-2</v>
      </c>
      <c r="J94" s="19">
        <f t="shared" si="33"/>
        <v>6.4603933333333335E-2</v>
      </c>
      <c r="K94" s="19">
        <f t="shared" si="34"/>
        <v>6.503606666666667E-2</v>
      </c>
      <c r="L94" s="19">
        <f t="shared" si="35"/>
        <v>6.5252133333333337E-2</v>
      </c>
      <c r="M94" s="19">
        <f t="shared" si="36"/>
        <v>6.5468200000000004E-2</v>
      </c>
      <c r="N94" s="20">
        <f t="shared" ca="1" si="25"/>
        <v>0.42149192373718092</v>
      </c>
      <c r="O94" s="19">
        <v>0.75476883798589589</v>
      </c>
      <c r="P94" s="51">
        <f t="shared" si="26"/>
        <v>6.5151176498109808E-2</v>
      </c>
      <c r="Q94" s="19">
        <f t="shared" si="38"/>
        <v>3.3117649810980587E-4</v>
      </c>
      <c r="R94" s="41">
        <f t="shared" si="27"/>
        <v>3.3117649810980587E-4</v>
      </c>
      <c r="S94" s="38">
        <f t="shared" si="28"/>
        <v>5.1091715228294638E-3</v>
      </c>
      <c r="AA94" s="44">
        <v>2.5520000000000001E-2</v>
      </c>
      <c r="AB94" s="44">
        <v>2.249E-2</v>
      </c>
      <c r="AC94" s="39">
        <f t="shared" si="29"/>
        <v>-3.0300000000000014E-3</v>
      </c>
      <c r="AD94" s="2">
        <f t="shared" si="24"/>
        <v>3.0300000000000014E-3</v>
      </c>
      <c r="AE94" s="32">
        <f t="shared" si="30"/>
        <v>0.11873040752351102</v>
      </c>
    </row>
    <row r="95" spans="1:31" x14ac:dyDescent="0.2">
      <c r="A95" s="17">
        <f>'FULL PMU'!M93</f>
        <v>4</v>
      </c>
      <c r="B95" s="37">
        <f>'FULL PMU'!P93</f>
        <v>3</v>
      </c>
      <c r="C95" s="37">
        <f>'FULL PMU'!R93</f>
        <v>8</v>
      </c>
      <c r="D95" s="37">
        <f>'FULL PMU'!V93</f>
        <v>0.01</v>
      </c>
      <c r="E95" s="37">
        <f>'FULL PMU'!X93</f>
        <v>1</v>
      </c>
      <c r="F95" s="9">
        <f t="shared" si="37"/>
        <v>1.1666666666666668E-5</v>
      </c>
      <c r="G95" s="18">
        <f>'FULL PMU'!F93</f>
        <v>3.5000000000000001E-3</v>
      </c>
      <c r="H95" s="19">
        <f t="shared" si="31"/>
        <v>3.4650000000000002E-3</v>
      </c>
      <c r="I95" s="19">
        <f t="shared" si="32"/>
        <v>3.4766666666666665E-3</v>
      </c>
      <c r="J95" s="19">
        <f t="shared" si="33"/>
        <v>3.4883333333333333E-3</v>
      </c>
      <c r="K95" s="19">
        <f t="shared" si="34"/>
        <v>3.5116666666666668E-3</v>
      </c>
      <c r="L95" s="19">
        <f t="shared" si="35"/>
        <v>3.5233333333333336E-3</v>
      </c>
      <c r="M95" s="19">
        <f t="shared" si="36"/>
        <v>3.5349999999999999E-3</v>
      </c>
      <c r="N95" s="20">
        <f t="shared" ca="1" si="25"/>
        <v>0.761359091319185</v>
      </c>
      <c r="O95" s="19">
        <v>0.93794436108380808</v>
      </c>
      <c r="P95" s="49">
        <f t="shared" si="26"/>
        <v>3.5307391008481564E-3</v>
      </c>
      <c r="Q95" s="19">
        <f t="shared" si="38"/>
        <v>3.0739100848156328E-5</v>
      </c>
      <c r="R95" s="41">
        <f t="shared" si="27"/>
        <v>3.0739100848156328E-5</v>
      </c>
      <c r="S95" s="38">
        <f t="shared" si="28"/>
        <v>8.7826002423303795E-3</v>
      </c>
      <c r="AA95" s="44">
        <v>-2.4E-2</v>
      </c>
      <c r="AB95" s="44">
        <v>-2.2859999999999998E-2</v>
      </c>
      <c r="AC95" s="39">
        <f t="shared" si="29"/>
        <v>1.1400000000000021E-3</v>
      </c>
      <c r="AD95" s="2">
        <f t="shared" si="24"/>
        <v>1.1400000000000021E-3</v>
      </c>
      <c r="AE95" s="32">
        <f t="shared" si="30"/>
        <v>4.7500000000000091E-2</v>
      </c>
    </row>
    <row r="96" spans="1:31" x14ac:dyDescent="0.2">
      <c r="A96" s="17">
        <f>'FULL PMU'!M94</f>
        <v>4</v>
      </c>
      <c r="B96" s="37">
        <f>'FULL PMU'!P94</f>
        <v>5</v>
      </c>
      <c r="C96" s="37">
        <f>'FULL PMU'!R94</f>
        <v>8</v>
      </c>
      <c r="D96" s="37">
        <f>'FULL PMU'!V94</f>
        <v>0.01</v>
      </c>
      <c r="E96" s="37">
        <f>'FULL PMU'!X94</f>
        <v>1</v>
      </c>
      <c r="F96" s="9">
        <f t="shared" si="37"/>
        <v>1.4000000000000001E-4</v>
      </c>
      <c r="G96" s="18">
        <f>'FULL PMU'!F94</f>
        <v>-4.2000000000000003E-2</v>
      </c>
      <c r="H96" s="19">
        <f t="shared" si="31"/>
        <v>-4.2419999999999999E-2</v>
      </c>
      <c r="I96" s="19">
        <f t="shared" si="32"/>
        <v>-4.2280000000000005E-2</v>
      </c>
      <c r="J96" s="19">
        <f t="shared" si="33"/>
        <v>-4.2140000000000004E-2</v>
      </c>
      <c r="K96" s="19">
        <f t="shared" si="34"/>
        <v>-4.1860000000000001E-2</v>
      </c>
      <c r="L96" s="19">
        <f t="shared" si="35"/>
        <v>-4.172E-2</v>
      </c>
      <c r="M96" s="19">
        <f t="shared" si="36"/>
        <v>-4.1580000000000006E-2</v>
      </c>
      <c r="N96" s="20">
        <f t="shared" ca="1" si="25"/>
        <v>0.22525197030178001</v>
      </c>
      <c r="O96" s="19">
        <v>0.309237997450313</v>
      </c>
      <c r="P96" s="49">
        <f t="shared" si="26"/>
        <v>-4.2160673901676264E-2</v>
      </c>
      <c r="Q96" s="19">
        <f t="shared" si="38"/>
        <v>-1.606739016762615E-4</v>
      </c>
      <c r="R96" s="41">
        <f t="shared" si="27"/>
        <v>1.606739016762615E-4</v>
      </c>
      <c r="S96" s="32">
        <f t="shared" si="28"/>
        <v>3.8255690875300353E-3</v>
      </c>
      <c r="AA96" s="44">
        <v>7.4399999999999994E-2</v>
      </c>
      <c r="AB96" s="44">
        <v>7.1190000000000003E-2</v>
      </c>
      <c r="AC96" s="39">
        <f t="shared" si="29"/>
        <v>-3.2099999999999906E-3</v>
      </c>
      <c r="AD96" s="2">
        <f t="shared" si="24"/>
        <v>3.2099999999999906E-3</v>
      </c>
      <c r="AE96" s="32">
        <f t="shared" si="30"/>
        <v>4.3145161290322455E-2</v>
      </c>
    </row>
    <row r="97" spans="1:31" x14ac:dyDescent="0.2">
      <c r="A97" s="17">
        <f>'FULL PMU'!M95</f>
        <v>4</v>
      </c>
      <c r="B97" s="37">
        <f>'FULL PMU'!P95</f>
        <v>7</v>
      </c>
      <c r="C97" s="37">
        <f>'FULL PMU'!R95</f>
        <v>8</v>
      </c>
      <c r="D97" s="37">
        <f>'FULL PMU'!V95</f>
        <v>0.01</v>
      </c>
      <c r="E97" s="37">
        <f>'FULL PMU'!X95</f>
        <v>1</v>
      </c>
      <c r="F97" s="9">
        <f t="shared" si="37"/>
        <v>1.494E-4</v>
      </c>
      <c r="G97" s="18">
        <f>'FULL PMU'!F95</f>
        <v>4.4819999999999999E-2</v>
      </c>
      <c r="H97" s="19">
        <f t="shared" si="31"/>
        <v>4.4371799999999996E-2</v>
      </c>
      <c r="I97" s="19">
        <f t="shared" si="32"/>
        <v>4.4521199999999997E-2</v>
      </c>
      <c r="J97" s="19">
        <f t="shared" si="33"/>
        <v>4.4670599999999998E-2</v>
      </c>
      <c r="K97" s="19">
        <f t="shared" si="34"/>
        <v>4.49694E-2</v>
      </c>
      <c r="L97" s="19">
        <f t="shared" si="35"/>
        <v>4.5118800000000001E-2</v>
      </c>
      <c r="M97" s="19">
        <f t="shared" si="36"/>
        <v>4.5268200000000001E-2</v>
      </c>
      <c r="N97" s="20">
        <f t="shared" ca="1" si="25"/>
        <v>0.49760475665925674</v>
      </c>
      <c r="O97" s="19">
        <v>0.46541518355156541</v>
      </c>
      <c r="P97" s="49">
        <f t="shared" si="26"/>
        <v>4.4788914238980869E-2</v>
      </c>
      <c r="Q97" s="19">
        <f t="shared" si="38"/>
        <v>-3.1085761019129798E-5</v>
      </c>
      <c r="R97" s="41">
        <f t="shared" si="27"/>
        <v>3.1085761019129798E-5</v>
      </c>
      <c r="S97" s="32">
        <f t="shared" si="28"/>
        <v>6.9356896517469427E-4</v>
      </c>
      <c r="AA97" s="44">
        <v>-7.0120000000000002E-2</v>
      </c>
      <c r="AB97" s="44">
        <v>-7.1499999999999994E-2</v>
      </c>
      <c r="AC97" s="39">
        <f t="shared" si="29"/>
        <v>-1.3799999999999923E-3</v>
      </c>
      <c r="AD97" s="2">
        <f t="shared" si="24"/>
        <v>1.3799999999999923E-3</v>
      </c>
      <c r="AE97" s="32">
        <f t="shared" si="30"/>
        <v>1.9680547632629667E-2</v>
      </c>
    </row>
    <row r="98" spans="1:31" x14ac:dyDescent="0.2">
      <c r="A98" s="17">
        <f>'FULL PMU'!M96</f>
        <v>4</v>
      </c>
      <c r="B98" s="37">
        <f>'FULL PMU'!P96</f>
        <v>9</v>
      </c>
      <c r="C98" s="37">
        <f>'FULL PMU'!R96</f>
        <v>8</v>
      </c>
      <c r="D98" s="37">
        <f>'FULL PMU'!V96</f>
        <v>0.01</v>
      </c>
      <c r="E98" s="37">
        <f>'FULL PMU'!X96</f>
        <v>1</v>
      </c>
      <c r="F98" s="9">
        <f t="shared" si="37"/>
        <v>8.2266666666666683E-5</v>
      </c>
      <c r="G98" s="18">
        <f>'FULL PMU'!F96</f>
        <v>-2.4680000000000001E-2</v>
      </c>
      <c r="H98" s="19">
        <f t="shared" si="31"/>
        <v>-2.4926799999999999E-2</v>
      </c>
      <c r="I98" s="19">
        <f t="shared" si="32"/>
        <v>-2.4844533333333335E-2</v>
      </c>
      <c r="J98" s="19">
        <f t="shared" si="33"/>
        <v>-2.4762266666666668E-2</v>
      </c>
      <c r="K98" s="19">
        <f t="shared" si="34"/>
        <v>-2.4597733333333333E-2</v>
      </c>
      <c r="L98" s="19">
        <f t="shared" si="35"/>
        <v>-2.4515466666666666E-2</v>
      </c>
      <c r="M98" s="19">
        <f t="shared" si="36"/>
        <v>-2.4433200000000002E-2</v>
      </c>
      <c r="N98" s="20">
        <f t="shared" ca="1" si="25"/>
        <v>0.26577965863452724</v>
      </c>
      <c r="O98" s="19">
        <v>0.4430802458513543</v>
      </c>
      <c r="P98" s="46">
        <f t="shared" si="26"/>
        <v>-2.4708171654113879E-2</v>
      </c>
      <c r="Q98" s="19">
        <f t="shared" si="38"/>
        <v>-2.8171654113878092E-5</v>
      </c>
      <c r="R98" s="41">
        <f t="shared" si="27"/>
        <v>2.8171654113878092E-5</v>
      </c>
      <c r="S98" s="32">
        <f t="shared" si="28"/>
        <v>1.1414770710647525E-3</v>
      </c>
      <c r="AA98" s="44">
        <v>-0.16880999999999999</v>
      </c>
      <c r="AB98" s="44">
        <v>-0.16718</v>
      </c>
      <c r="AC98" s="39">
        <f t="shared" si="29"/>
        <v>1.6299999999999926E-3</v>
      </c>
      <c r="AD98" s="2">
        <f t="shared" si="24"/>
        <v>1.6299999999999926E-3</v>
      </c>
      <c r="AE98" s="32">
        <f t="shared" si="30"/>
        <v>9.655826076654184E-3</v>
      </c>
    </row>
    <row r="99" spans="1:31" x14ac:dyDescent="0.2">
      <c r="A99" s="17">
        <f>'FULL PMU'!M97</f>
        <v>5</v>
      </c>
      <c r="B99" s="37">
        <f>'FULL PMU'!P97</f>
        <v>1</v>
      </c>
      <c r="C99" s="37">
        <f>'FULL PMU'!R97</f>
        <v>8</v>
      </c>
      <c r="D99" s="37">
        <f>'FULL PMU'!V97</f>
        <v>0.01</v>
      </c>
      <c r="E99" s="37">
        <f>'FULL PMU'!X97</f>
        <v>1</v>
      </c>
      <c r="F99" s="9">
        <f t="shared" si="37"/>
        <v>2.8386666666666666E-4</v>
      </c>
      <c r="G99" s="18">
        <f>'FULL PMU'!F97</f>
        <v>8.516E-2</v>
      </c>
      <c r="H99" s="19">
        <f t="shared" si="31"/>
        <v>8.4308400000000006E-2</v>
      </c>
      <c r="I99" s="19">
        <f t="shared" si="32"/>
        <v>8.4592266666666666E-2</v>
      </c>
      <c r="J99" s="19">
        <f t="shared" si="33"/>
        <v>8.487613333333334E-2</v>
      </c>
      <c r="K99" s="19">
        <f t="shared" si="34"/>
        <v>8.544386666666666E-2</v>
      </c>
      <c r="L99" s="19">
        <f t="shared" si="35"/>
        <v>8.5727733333333334E-2</v>
      </c>
      <c r="M99" s="19">
        <f t="shared" si="36"/>
        <v>8.6011599999999994E-2</v>
      </c>
      <c r="N99" s="20">
        <f t="shared" ca="1" si="25"/>
        <v>0.33018127552461263</v>
      </c>
      <c r="O99" s="19">
        <v>0.38023309920075743</v>
      </c>
      <c r="P99" s="46">
        <f t="shared" si="26"/>
        <v>8.4955460758606965E-2</v>
      </c>
      <c r="Q99" s="19">
        <f t="shared" si="38"/>
        <v>-2.0453924139303414E-4</v>
      </c>
      <c r="R99" s="41">
        <f t="shared" si="27"/>
        <v>2.0453924139303414E-4</v>
      </c>
      <c r="S99" s="32">
        <f t="shared" si="28"/>
        <v>2.4018229379172635E-3</v>
      </c>
      <c r="AA99" s="44">
        <v>0.17326</v>
      </c>
      <c r="AB99" s="44">
        <v>0.17211000000000001</v>
      </c>
      <c r="AC99" s="39">
        <f t="shared" si="29"/>
        <v>-1.1499999999999844E-3</v>
      </c>
      <c r="AD99" s="2">
        <f t="shared" si="24"/>
        <v>1.1499999999999844E-3</v>
      </c>
      <c r="AE99" s="32">
        <f t="shared" si="30"/>
        <v>6.6374235253375529E-3</v>
      </c>
    </row>
    <row r="100" spans="1:31" x14ac:dyDescent="0.2">
      <c r="A100" s="17">
        <f>'FULL PMU'!M98</f>
        <v>5</v>
      </c>
      <c r="B100" s="37">
        <f>'FULL PMU'!P98</f>
        <v>2</v>
      </c>
      <c r="C100" s="37">
        <f>'FULL PMU'!R98</f>
        <v>8</v>
      </c>
      <c r="D100" s="37">
        <f>'FULL PMU'!V98</f>
        <v>0.01</v>
      </c>
      <c r="E100" s="37">
        <f>'FULL PMU'!X98</f>
        <v>1</v>
      </c>
      <c r="F100" s="9">
        <f t="shared" si="37"/>
        <v>2.6166666666666667E-4</v>
      </c>
      <c r="G100" s="18">
        <f>'FULL PMU'!F98</f>
        <v>7.85E-2</v>
      </c>
      <c r="H100" s="19">
        <f t="shared" si="31"/>
        <v>7.7715000000000006E-2</v>
      </c>
      <c r="I100" s="19">
        <f t="shared" si="32"/>
        <v>7.7976666666666666E-2</v>
      </c>
      <c r="J100" s="19">
        <f t="shared" si="33"/>
        <v>7.823833333333334E-2</v>
      </c>
      <c r="K100" s="19">
        <f t="shared" si="34"/>
        <v>7.876166666666666E-2</v>
      </c>
      <c r="L100" s="19">
        <f t="shared" si="35"/>
        <v>7.9023333333333334E-2</v>
      </c>
      <c r="M100" s="19">
        <f t="shared" si="36"/>
        <v>7.9284999999999994E-2</v>
      </c>
      <c r="N100" s="20">
        <f t="shared" ca="1" si="25"/>
        <v>2.6412069319595499E-2</v>
      </c>
      <c r="O100" s="19">
        <v>0.72637420337156144</v>
      </c>
      <c r="P100" s="49">
        <f t="shared" si="26"/>
        <v>7.885636969747653E-2</v>
      </c>
      <c r="Q100" s="19">
        <f t="shared" si="38"/>
        <v>3.5636969747653013E-4</v>
      </c>
      <c r="R100" s="41">
        <f t="shared" si="27"/>
        <v>3.5636969747653013E-4</v>
      </c>
      <c r="S100" s="38">
        <f t="shared" si="28"/>
        <v>4.5397413691277725E-3</v>
      </c>
      <c r="AA100" s="44">
        <v>6.1800000000000001E-2</v>
      </c>
      <c r="AB100" s="44">
        <v>6.5449999999999994E-2</v>
      </c>
      <c r="AC100" s="39">
        <f t="shared" si="29"/>
        <v>3.6499999999999935E-3</v>
      </c>
      <c r="AD100" s="2">
        <f t="shared" si="24"/>
        <v>3.6499999999999935E-3</v>
      </c>
      <c r="AE100" s="32">
        <f t="shared" si="30"/>
        <v>5.9061488673139054E-2</v>
      </c>
    </row>
    <row r="101" spans="1:31" x14ac:dyDescent="0.2">
      <c r="A101" s="17">
        <f>'FULL PMU'!M99</f>
        <v>5</v>
      </c>
      <c r="B101" s="37">
        <f>'FULL PMU'!P99</f>
        <v>4</v>
      </c>
      <c r="C101" s="37">
        <f>'FULL PMU'!R99</f>
        <v>8</v>
      </c>
      <c r="D101" s="37">
        <f>'FULL PMU'!V99</f>
        <v>0.01</v>
      </c>
      <c r="E101" s="37">
        <f>'FULL PMU'!X99</f>
        <v>1</v>
      </c>
      <c r="F101" s="9">
        <f t="shared" si="37"/>
        <v>1.4000000000000001E-4</v>
      </c>
      <c r="G101" s="18">
        <f>'FULL PMU'!F99</f>
        <v>4.2000000000000003E-2</v>
      </c>
      <c r="H101" s="19">
        <f t="shared" si="31"/>
        <v>4.1580000000000006E-2</v>
      </c>
      <c r="I101" s="19">
        <f t="shared" si="32"/>
        <v>4.172E-2</v>
      </c>
      <c r="J101" s="19">
        <f t="shared" si="33"/>
        <v>4.1860000000000001E-2</v>
      </c>
      <c r="K101" s="19">
        <f t="shared" si="34"/>
        <v>4.2140000000000004E-2</v>
      </c>
      <c r="L101" s="19">
        <f t="shared" si="35"/>
        <v>4.2280000000000005E-2</v>
      </c>
      <c r="M101" s="19">
        <f t="shared" si="36"/>
        <v>4.2419999999999999E-2</v>
      </c>
      <c r="N101" s="20">
        <f t="shared" ca="1" si="25"/>
        <v>0.75111712537262276</v>
      </c>
      <c r="O101" s="19">
        <v>0.26316005503535722</v>
      </c>
      <c r="P101" s="51">
        <f t="shared" si="26"/>
        <v>4.1800515838994988E-2</v>
      </c>
      <c r="Q101" s="19">
        <f t="shared" si="38"/>
        <v>-1.9948416100501465E-4</v>
      </c>
      <c r="R101" s="41">
        <f t="shared" si="27"/>
        <v>1.9948416100501465E-4</v>
      </c>
      <c r="S101" s="38">
        <f t="shared" si="28"/>
        <v>4.7496228810717774E-3</v>
      </c>
      <c r="AA101" s="44">
        <v>-5.3719999999999997E-2</v>
      </c>
      <c r="AB101" s="44">
        <v>-5.7509999999999999E-2</v>
      </c>
      <c r="AC101" s="39">
        <f t="shared" si="29"/>
        <v>-3.7900000000000017E-3</v>
      </c>
      <c r="AD101" s="2">
        <f t="shared" si="24"/>
        <v>3.7900000000000017E-3</v>
      </c>
      <c r="AE101" s="32">
        <f t="shared" si="30"/>
        <v>7.0551005212211498E-2</v>
      </c>
    </row>
    <row r="102" spans="1:31" x14ac:dyDescent="0.2">
      <c r="A102" s="17">
        <f>'FULL PMU'!M100</f>
        <v>5</v>
      </c>
      <c r="B102" s="37">
        <f>'FULL PMU'!P100</f>
        <v>6</v>
      </c>
      <c r="C102" s="37">
        <f>'FULL PMU'!R100</f>
        <v>8</v>
      </c>
      <c r="D102" s="37">
        <f>'FULL PMU'!V100</f>
        <v>0.01</v>
      </c>
      <c r="E102" s="37">
        <f>'FULL PMU'!X100</f>
        <v>1</v>
      </c>
      <c r="F102" s="9">
        <f t="shared" si="37"/>
        <v>6.3023333333333327E-4</v>
      </c>
      <c r="G102" s="18">
        <f>'FULL PMU'!F100</f>
        <v>-0.18906999999999999</v>
      </c>
      <c r="H102" s="19">
        <f t="shared" si="31"/>
        <v>-0.19096069999999998</v>
      </c>
      <c r="I102" s="19">
        <f t="shared" si="32"/>
        <v>-0.19033046666666664</v>
      </c>
      <c r="J102" s="19">
        <f t="shared" si="33"/>
        <v>-0.18970023333333333</v>
      </c>
      <c r="K102" s="19">
        <f t="shared" si="34"/>
        <v>-0.18843976666666665</v>
      </c>
      <c r="L102" s="19">
        <f t="shared" si="35"/>
        <v>-0.18780953333333333</v>
      </c>
      <c r="M102" s="19">
        <f t="shared" si="36"/>
        <v>-0.18717929999999999</v>
      </c>
      <c r="N102" s="20">
        <f t="shared" ca="1" si="25"/>
        <v>0.62260713425552816</v>
      </c>
      <c r="O102" s="19">
        <v>0.10375291706775291</v>
      </c>
      <c r="P102" s="51">
        <f t="shared" si="26"/>
        <v>-0.19057242526762255</v>
      </c>
      <c r="Q102" s="19">
        <f t="shared" si="38"/>
        <v>-1.5024252676225647E-3</v>
      </c>
      <c r="R102" s="41">
        <f t="shared" si="27"/>
        <v>1.5024252676225647E-3</v>
      </c>
      <c r="S102" s="38">
        <f t="shared" si="28"/>
        <v>7.9463969303568242E-3</v>
      </c>
      <c r="AA102" s="44">
        <v>4.2680000000000003E-2</v>
      </c>
      <c r="AB102" s="44">
        <v>4.4069999999999998E-2</v>
      </c>
      <c r="AC102" s="39">
        <f t="shared" si="29"/>
        <v>1.3899999999999954E-3</v>
      </c>
      <c r="AD102" s="2">
        <f t="shared" si="24"/>
        <v>1.3899999999999954E-3</v>
      </c>
      <c r="AE102" s="32">
        <f t="shared" si="30"/>
        <v>3.2567947516401012E-2</v>
      </c>
    </row>
    <row r="103" spans="1:31" x14ac:dyDescent="0.2">
      <c r="A103" s="17">
        <f>'FULL PMU'!M101</f>
        <v>6</v>
      </c>
      <c r="B103" s="37">
        <f>'FULL PMU'!P101</f>
        <v>5</v>
      </c>
      <c r="C103" s="37">
        <f>'FULL PMU'!R101</f>
        <v>8</v>
      </c>
      <c r="D103" s="37">
        <f>'FULL PMU'!V101</f>
        <v>0.01</v>
      </c>
      <c r="E103" s="37">
        <f>'FULL PMU'!X101</f>
        <v>1</v>
      </c>
      <c r="F103" s="9">
        <f t="shared" si="37"/>
        <v>5.8739999999999997E-4</v>
      </c>
      <c r="G103" s="18">
        <f>'FULL PMU'!F101</f>
        <v>0.17621999999999999</v>
      </c>
      <c r="H103" s="19">
        <f t="shared" si="31"/>
        <v>0.1744578</v>
      </c>
      <c r="I103" s="19">
        <f t="shared" si="32"/>
        <v>0.17504519999999998</v>
      </c>
      <c r="J103" s="19">
        <f t="shared" si="33"/>
        <v>0.1756326</v>
      </c>
      <c r="K103" s="19">
        <f t="shared" si="34"/>
        <v>0.17680739999999998</v>
      </c>
      <c r="L103" s="19">
        <f t="shared" si="35"/>
        <v>0.17739479999999999</v>
      </c>
      <c r="M103" s="19">
        <f t="shared" si="36"/>
        <v>0.17798219999999998</v>
      </c>
      <c r="N103" s="20">
        <f t="shared" ca="1" si="25"/>
        <v>0.74322454707280294</v>
      </c>
      <c r="O103" s="19">
        <v>0.23678763413671655</v>
      </c>
      <c r="P103" s="50">
        <f t="shared" si="26"/>
        <v>0.17528982285947201</v>
      </c>
      <c r="Q103" s="19">
        <f t="shared" si="38"/>
        <v>-9.3017714052798239E-4</v>
      </c>
      <c r="R103" s="41">
        <f t="shared" si="27"/>
        <v>9.3017714052798239E-4</v>
      </c>
      <c r="S103" s="32">
        <f t="shared" si="28"/>
        <v>5.2784992652819343E-3</v>
      </c>
      <c r="AA103" s="44">
        <v>-4.233E-2</v>
      </c>
      <c r="AB103" s="44">
        <v>-4.1439999999999998E-2</v>
      </c>
      <c r="AC103" s="39">
        <f t="shared" si="29"/>
        <v>8.900000000000019E-4</v>
      </c>
      <c r="AD103" s="2">
        <f t="shared" si="24"/>
        <v>8.900000000000019E-4</v>
      </c>
      <c r="AE103" s="32">
        <f t="shared" si="30"/>
        <v>2.1025277580911928E-2</v>
      </c>
    </row>
    <row r="104" spans="1:31" x14ac:dyDescent="0.2">
      <c r="A104" s="17">
        <f>'FULL PMU'!M102</f>
        <v>6</v>
      </c>
      <c r="B104" s="37">
        <f>'FULL PMU'!P102</f>
        <v>11</v>
      </c>
      <c r="C104" s="37">
        <f>'FULL PMU'!R102</f>
        <v>8</v>
      </c>
      <c r="D104" s="37">
        <f>'FULL PMU'!V102</f>
        <v>0.01</v>
      </c>
      <c r="E104" s="37">
        <f>'FULL PMU'!X102</f>
        <v>1</v>
      </c>
      <c r="F104" s="9">
        <f t="shared" si="37"/>
        <v>1.6240000000000002E-4</v>
      </c>
      <c r="G104" s="18">
        <f>'FULL PMU'!F102</f>
        <v>-4.8719999999999999E-2</v>
      </c>
      <c r="H104" s="19">
        <f t="shared" si="31"/>
        <v>-4.92072E-2</v>
      </c>
      <c r="I104" s="19">
        <f t="shared" si="32"/>
        <v>-4.90448E-2</v>
      </c>
      <c r="J104" s="19">
        <f t="shared" si="33"/>
        <v>-4.8882399999999999E-2</v>
      </c>
      <c r="K104" s="19">
        <f t="shared" si="34"/>
        <v>-4.8557599999999999E-2</v>
      </c>
      <c r="L104" s="19">
        <f t="shared" si="35"/>
        <v>-4.8395199999999999E-2</v>
      </c>
      <c r="M104" s="19">
        <f t="shared" si="36"/>
        <v>-4.8232799999999999E-2</v>
      </c>
      <c r="N104" s="20">
        <f t="shared" ca="1" si="25"/>
        <v>0.95795318777012428</v>
      </c>
      <c r="O104" s="19">
        <v>0.91105669969461878</v>
      </c>
      <c r="P104" s="51">
        <f t="shared" si="26"/>
        <v>-4.8318381983172128E-2</v>
      </c>
      <c r="Q104" s="19">
        <f t="shared" si="38"/>
        <v>4.0161801682787185E-4</v>
      </c>
      <c r="R104" s="41">
        <f t="shared" si="27"/>
        <v>4.0161801682787185E-4</v>
      </c>
      <c r="S104" s="38">
        <f t="shared" si="28"/>
        <v>8.2433911499973696E-3</v>
      </c>
      <c r="AA104" s="44">
        <v>3.4939999999999999E-2</v>
      </c>
      <c r="AB104" s="44">
        <v>3.6540000000000003E-2</v>
      </c>
      <c r="AC104" s="39">
        <f t="shared" si="29"/>
        <v>1.6000000000000042E-3</v>
      </c>
      <c r="AD104" s="2">
        <f t="shared" si="24"/>
        <v>1.6000000000000042E-3</v>
      </c>
      <c r="AE104" s="32">
        <f t="shared" si="30"/>
        <v>4.5792787635947463E-2</v>
      </c>
    </row>
    <row r="105" spans="1:31" x14ac:dyDescent="0.2">
      <c r="A105" s="17">
        <f>'FULL PMU'!M103</f>
        <v>6</v>
      </c>
      <c r="B105" s="37">
        <f>'FULL PMU'!P103</f>
        <v>12</v>
      </c>
      <c r="C105" s="37">
        <f>'FULL PMU'!R103</f>
        <v>8</v>
      </c>
      <c r="D105" s="37">
        <f>'FULL PMU'!V103</f>
        <v>0.01</v>
      </c>
      <c r="E105" s="37">
        <f>'FULL PMU'!X103</f>
        <v>1</v>
      </c>
      <c r="F105" s="9">
        <f t="shared" si="37"/>
        <v>1.3713333333333335E-4</v>
      </c>
      <c r="G105" s="18">
        <f>'FULL PMU'!F103</f>
        <v>-4.1140000000000003E-2</v>
      </c>
      <c r="H105" s="19">
        <f t="shared" si="31"/>
        <v>-4.1551400000000002E-2</v>
      </c>
      <c r="I105" s="19">
        <f t="shared" si="32"/>
        <v>-4.1414266666666671E-2</v>
      </c>
      <c r="J105" s="19">
        <f t="shared" si="33"/>
        <v>-4.1277133333333334E-2</v>
      </c>
      <c r="K105" s="19">
        <f t="shared" si="34"/>
        <v>-4.1002866666666672E-2</v>
      </c>
      <c r="L105" s="19">
        <f t="shared" si="35"/>
        <v>-4.0865733333333334E-2</v>
      </c>
      <c r="M105" s="19">
        <f t="shared" si="36"/>
        <v>-4.0728600000000004E-2</v>
      </c>
      <c r="N105" s="20">
        <f t="shared" ca="1" si="25"/>
        <v>0.2312365200864851</v>
      </c>
      <c r="O105" s="19">
        <v>0.46446595954374814</v>
      </c>
      <c r="P105" s="46">
        <f t="shared" si="26"/>
        <v>-4.1169316563208068E-2</v>
      </c>
      <c r="Q105" s="19">
        <f t="shared" si="38"/>
        <v>-2.9316563208064972E-5</v>
      </c>
      <c r="R105" s="41">
        <f t="shared" si="27"/>
        <v>2.9316563208064972E-5</v>
      </c>
      <c r="S105" s="32">
        <f t="shared" si="28"/>
        <v>7.1260484219895406E-4</v>
      </c>
      <c r="AA105" s="44">
        <v>-3.2530000000000003E-2</v>
      </c>
      <c r="AB105" s="44">
        <v>-3.526E-2</v>
      </c>
      <c r="AC105" s="39">
        <f t="shared" si="29"/>
        <v>-2.7299999999999963E-3</v>
      </c>
      <c r="AD105" s="2">
        <f t="shared" si="24"/>
        <v>2.7299999999999963E-3</v>
      </c>
      <c r="AE105" s="32">
        <f t="shared" si="30"/>
        <v>8.3922533046418571E-2</v>
      </c>
    </row>
    <row r="106" spans="1:31" x14ac:dyDescent="0.2">
      <c r="A106" s="17">
        <f>'FULL PMU'!M104</f>
        <v>6</v>
      </c>
      <c r="B106" s="37">
        <f>'FULL PMU'!P104</f>
        <v>13</v>
      </c>
      <c r="C106" s="37">
        <f>'FULL PMU'!R104</f>
        <v>8</v>
      </c>
      <c r="D106" s="37">
        <f>'FULL PMU'!V104</f>
        <v>0.01</v>
      </c>
      <c r="E106" s="37">
        <f>'FULL PMU'!X104</f>
        <v>1</v>
      </c>
      <c r="F106" s="9">
        <f t="shared" si="37"/>
        <v>3.6186666666666672E-4</v>
      </c>
      <c r="G106" s="18">
        <f>'FULL PMU'!F104</f>
        <v>-0.10856</v>
      </c>
      <c r="H106" s="19">
        <f t="shared" si="31"/>
        <v>-0.10964560000000001</v>
      </c>
      <c r="I106" s="19">
        <f t="shared" si="32"/>
        <v>-0.10928373333333334</v>
      </c>
      <c r="J106" s="19">
        <f t="shared" si="33"/>
        <v>-0.10892186666666667</v>
      </c>
      <c r="K106" s="19">
        <f t="shared" si="34"/>
        <v>-0.10819813333333334</v>
      </c>
      <c r="L106" s="19">
        <f t="shared" si="35"/>
        <v>-0.10783626666666667</v>
      </c>
      <c r="M106" s="19">
        <f t="shared" si="36"/>
        <v>-0.1074744</v>
      </c>
      <c r="N106" s="20">
        <f t="shared" ca="1" si="25"/>
        <v>0.74738265355274136</v>
      </c>
      <c r="O106" s="19">
        <v>0.40673317351905003</v>
      </c>
      <c r="P106" s="51">
        <f t="shared" si="26"/>
        <v>-0.10876304916640474</v>
      </c>
      <c r="Q106" s="19">
        <f t="shared" si="38"/>
        <v>-2.0304916640473403E-4</v>
      </c>
      <c r="R106" s="41">
        <f t="shared" si="27"/>
        <v>2.0304916640473403E-4</v>
      </c>
      <c r="S106" s="32">
        <f t="shared" si="28"/>
        <v>1.8703865733671152E-3</v>
      </c>
      <c r="AA106" s="44">
        <v>-1.6389999999999998E-2</v>
      </c>
      <c r="AB106" s="44">
        <v>-1.252E-2</v>
      </c>
      <c r="AC106" s="39">
        <f t="shared" si="29"/>
        <v>3.8699999999999984E-3</v>
      </c>
      <c r="AD106" s="2">
        <f t="shared" si="24"/>
        <v>3.8699999999999984E-3</v>
      </c>
      <c r="AE106" s="32">
        <f t="shared" si="30"/>
        <v>0.23611958511287362</v>
      </c>
    </row>
    <row r="107" spans="1:31" x14ac:dyDescent="0.2">
      <c r="A107" s="17">
        <f>'FULL PMU'!M105</f>
        <v>7</v>
      </c>
      <c r="B107" s="37">
        <f>'FULL PMU'!P105</f>
        <v>4</v>
      </c>
      <c r="C107" s="37">
        <f>'FULL PMU'!R105</f>
        <v>8</v>
      </c>
      <c r="D107" s="37">
        <f>'FULL PMU'!V105</f>
        <v>0.01</v>
      </c>
      <c r="E107" s="37">
        <f>'FULL PMU'!X105</f>
        <v>1</v>
      </c>
      <c r="F107" s="9">
        <f t="shared" si="37"/>
        <v>1.461E-4</v>
      </c>
      <c r="G107" s="18">
        <f>'FULL PMU'!F105</f>
        <v>-4.3830000000000001E-2</v>
      </c>
      <c r="H107" s="19">
        <f t="shared" si="31"/>
        <v>-4.4268300000000003E-2</v>
      </c>
      <c r="I107" s="19">
        <f t="shared" si="32"/>
        <v>-4.41222E-2</v>
      </c>
      <c r="J107" s="19">
        <f t="shared" si="33"/>
        <v>-4.3976100000000004E-2</v>
      </c>
      <c r="K107" s="19">
        <f t="shared" si="34"/>
        <v>-4.3683899999999998E-2</v>
      </c>
      <c r="L107" s="19">
        <f t="shared" si="35"/>
        <v>-4.3537800000000001E-2</v>
      </c>
      <c r="M107" s="19">
        <f t="shared" si="36"/>
        <v>-4.3391699999999998E-2</v>
      </c>
      <c r="N107" s="20">
        <f t="shared" ca="1" si="25"/>
        <v>0.72450273499441464</v>
      </c>
      <c r="O107" s="19">
        <v>0.46939775722220123</v>
      </c>
      <c r="P107" s="49">
        <f t="shared" si="26"/>
        <v>-4.3856898552109717E-2</v>
      </c>
      <c r="Q107" s="19">
        <f t="shared" si="38"/>
        <v>-2.6898552109716478E-5</v>
      </c>
      <c r="R107" s="41">
        <f t="shared" si="27"/>
        <v>2.6898552109716478E-5</v>
      </c>
      <c r="S107" s="32">
        <f t="shared" si="28"/>
        <v>6.137018505525092E-4</v>
      </c>
      <c r="AA107" s="44">
        <v>1.669E-2</v>
      </c>
      <c r="AB107" s="44">
        <v>1.6219999999999998E-2</v>
      </c>
      <c r="AC107" s="39">
        <f t="shared" si="29"/>
        <v>-4.7000000000000167E-4</v>
      </c>
      <c r="AD107" s="2">
        <f t="shared" si="24"/>
        <v>4.7000000000000167E-4</v>
      </c>
      <c r="AE107" s="32">
        <f t="shared" si="30"/>
        <v>2.8160575194727481E-2</v>
      </c>
    </row>
    <row r="108" spans="1:31" x14ac:dyDescent="0.2">
      <c r="A108" s="17">
        <f>'FULL PMU'!M106</f>
        <v>7</v>
      </c>
      <c r="B108" s="37">
        <f>'FULL PMU'!P106</f>
        <v>8</v>
      </c>
      <c r="C108" s="37">
        <f>'FULL PMU'!R106</f>
        <v>8</v>
      </c>
      <c r="D108" s="37">
        <f>'FULL PMU'!V106</f>
        <v>0.01</v>
      </c>
      <c r="E108" s="37">
        <f>'FULL PMU'!X106</f>
        <v>1</v>
      </c>
      <c r="F108" s="9">
        <f t="shared" si="37"/>
        <v>5.1550000000000001E-4</v>
      </c>
      <c r="G108" s="18">
        <f>'FULL PMU'!F106</f>
        <v>0.15465000000000001</v>
      </c>
      <c r="H108" s="19">
        <f t="shared" si="31"/>
        <v>0.1531035</v>
      </c>
      <c r="I108" s="19">
        <f t="shared" si="32"/>
        <v>0.15361900000000001</v>
      </c>
      <c r="J108" s="19">
        <f t="shared" si="33"/>
        <v>0.15413450000000001</v>
      </c>
      <c r="K108" s="19">
        <f t="shared" si="34"/>
        <v>0.15516550000000001</v>
      </c>
      <c r="L108" s="19">
        <f t="shared" si="35"/>
        <v>0.15568100000000001</v>
      </c>
      <c r="M108" s="19">
        <f t="shared" si="36"/>
        <v>0.15619650000000002</v>
      </c>
      <c r="N108" s="20">
        <f t="shared" ca="1" si="25"/>
        <v>0.2423674136723265</v>
      </c>
      <c r="O108" s="19">
        <v>0.38329022576784078</v>
      </c>
      <c r="P108" s="51">
        <f t="shared" si="26"/>
        <v>0.15428803937461139</v>
      </c>
      <c r="Q108" s="19">
        <f t="shared" si="38"/>
        <v>-3.6196062538862428E-4</v>
      </c>
      <c r="R108" s="41">
        <f t="shared" si="27"/>
        <v>3.6196062538862428E-4</v>
      </c>
      <c r="S108" s="38">
        <f t="shared" si="28"/>
        <v>2.3405148748052006E-3</v>
      </c>
      <c r="AA108" s="44">
        <v>8.0300000000000007E-3</v>
      </c>
      <c r="AB108" s="44">
        <v>9.2999999999999992E-3</v>
      </c>
      <c r="AC108" s="39">
        <f t="shared" si="29"/>
        <v>1.2699999999999986E-3</v>
      </c>
      <c r="AD108" s="2">
        <f t="shared" si="24"/>
        <v>1.2699999999999986E-3</v>
      </c>
      <c r="AE108" s="32">
        <f t="shared" si="30"/>
        <v>0.15815691158156892</v>
      </c>
    </row>
    <row r="109" spans="1:31" x14ac:dyDescent="0.2">
      <c r="A109" s="17">
        <f>'FULL PMU'!M107</f>
        <v>7</v>
      </c>
      <c r="B109" s="37">
        <f>'FULL PMU'!P107</f>
        <v>9</v>
      </c>
      <c r="C109" s="37">
        <f>'FULL PMU'!R107</f>
        <v>8</v>
      </c>
      <c r="D109" s="37">
        <f>'FULL PMU'!V107</f>
        <v>0.01</v>
      </c>
      <c r="E109" s="37">
        <f>'FULL PMU'!X107</f>
        <v>1</v>
      </c>
      <c r="F109" s="9">
        <f t="shared" si="37"/>
        <v>3.925666666666667E-4</v>
      </c>
      <c r="G109" s="18">
        <f>'FULL PMU'!F107</f>
        <v>-0.11777</v>
      </c>
      <c r="H109" s="19">
        <f t="shared" si="31"/>
        <v>-0.1189477</v>
      </c>
      <c r="I109" s="19">
        <f t="shared" si="32"/>
        <v>-0.11855513333333333</v>
      </c>
      <c r="J109" s="19">
        <f t="shared" si="33"/>
        <v>-0.11816256666666666</v>
      </c>
      <c r="K109" s="19">
        <f t="shared" si="34"/>
        <v>-0.11737743333333334</v>
      </c>
      <c r="L109" s="19">
        <f t="shared" si="35"/>
        <v>-0.11698486666666667</v>
      </c>
      <c r="M109" s="19">
        <f t="shared" si="36"/>
        <v>-0.1165923</v>
      </c>
      <c r="N109" s="20">
        <f t="shared" ca="1" si="25"/>
        <v>0.48995503394022444</v>
      </c>
      <c r="O109" s="19">
        <v>0.19584852940343289</v>
      </c>
      <c r="P109" s="49">
        <f t="shared" si="26"/>
        <v>-0.11848833788613572</v>
      </c>
      <c r="Q109" s="19">
        <f t="shared" si="38"/>
        <v>-7.1833788613571981E-4</v>
      </c>
      <c r="R109" s="41">
        <f t="shared" si="27"/>
        <v>7.1833788613571981E-4</v>
      </c>
      <c r="S109" s="38">
        <f t="shared" si="28"/>
        <v>6.099498056684383E-3</v>
      </c>
      <c r="AA109" s="44">
        <v>-7.9699999999999997E-3</v>
      </c>
      <c r="AB109" s="44">
        <v>-7.6600000000000001E-3</v>
      </c>
      <c r="AC109" s="39">
        <f t="shared" si="29"/>
        <v>3.0999999999999951E-4</v>
      </c>
      <c r="AD109" s="2">
        <f t="shared" si="24"/>
        <v>3.0999999999999951E-4</v>
      </c>
      <c r="AE109" s="32">
        <f t="shared" si="30"/>
        <v>3.8895859473023778E-2</v>
      </c>
    </row>
    <row r="110" spans="1:31" x14ac:dyDescent="0.2">
      <c r="A110" s="17">
        <f>'FULL PMU'!M108</f>
        <v>8</v>
      </c>
      <c r="B110" s="37">
        <f>'FULL PMU'!P108</f>
        <v>7</v>
      </c>
      <c r="C110" s="37">
        <f>'FULL PMU'!R108</f>
        <v>8</v>
      </c>
      <c r="D110" s="37">
        <f>'FULL PMU'!V108</f>
        <v>0.01</v>
      </c>
      <c r="E110" s="37">
        <f>'FULL PMU'!X108</f>
        <v>1</v>
      </c>
      <c r="F110" s="9">
        <f t="shared" si="37"/>
        <v>5.1550000000000001E-4</v>
      </c>
      <c r="G110" s="18">
        <f>'FULL PMU'!F108</f>
        <v>-0.15465000000000001</v>
      </c>
      <c r="H110" s="19">
        <f t="shared" si="31"/>
        <v>-0.15619650000000002</v>
      </c>
      <c r="I110" s="19">
        <f t="shared" si="32"/>
        <v>-0.15568100000000001</v>
      </c>
      <c r="J110" s="19">
        <f t="shared" si="33"/>
        <v>-0.15516550000000001</v>
      </c>
      <c r="K110" s="19">
        <f t="shared" si="34"/>
        <v>-0.15413450000000001</v>
      </c>
      <c r="L110" s="19">
        <f t="shared" si="35"/>
        <v>-0.15361900000000001</v>
      </c>
      <c r="M110" s="19">
        <f t="shared" si="36"/>
        <v>-0.1531035</v>
      </c>
      <c r="N110" s="20">
        <f t="shared" ca="1" si="25"/>
        <v>0.73369559147013419</v>
      </c>
      <c r="O110" s="19">
        <v>0.70335692459877297</v>
      </c>
      <c r="P110" s="49">
        <f t="shared" si="26"/>
        <v>-0.15401931418050335</v>
      </c>
      <c r="Q110" s="19">
        <f t="shared" si="38"/>
        <v>6.3068581949665692E-4</v>
      </c>
      <c r="R110" s="41">
        <f t="shared" si="27"/>
        <v>6.3068581949665692E-4</v>
      </c>
      <c r="S110" s="38">
        <f t="shared" si="28"/>
        <v>4.0781494956136878E-3</v>
      </c>
      <c r="AA110" s="44">
        <v>1.554E-2</v>
      </c>
      <c r="AB110" s="44">
        <v>1.3270000000000001E-2</v>
      </c>
      <c r="AC110" s="39">
        <f t="shared" si="29"/>
        <v>-2.2699999999999994E-3</v>
      </c>
      <c r="AD110" s="2">
        <f t="shared" si="24"/>
        <v>2.2699999999999994E-3</v>
      </c>
      <c r="AE110" s="32">
        <f t="shared" si="30"/>
        <v>0.14607464607464604</v>
      </c>
    </row>
    <row r="111" spans="1:31" x14ac:dyDescent="0.2">
      <c r="A111" s="17">
        <f>'FULL PMU'!M109</f>
        <v>9</v>
      </c>
      <c r="B111" s="37">
        <f>'FULL PMU'!P109</f>
        <v>4</v>
      </c>
      <c r="C111" s="37">
        <f>'FULL PMU'!R109</f>
        <v>8</v>
      </c>
      <c r="D111" s="37">
        <f>'FULL PMU'!V109</f>
        <v>0.01</v>
      </c>
      <c r="E111" s="37">
        <f>'FULL PMU'!X109</f>
        <v>1</v>
      </c>
      <c r="F111" s="9">
        <f t="shared" si="37"/>
        <v>7.9733333333333338E-5</v>
      </c>
      <c r="G111" s="18">
        <f>'FULL PMU'!F109</f>
        <v>2.392E-2</v>
      </c>
      <c r="H111" s="19">
        <f t="shared" si="31"/>
        <v>2.3680800000000002E-2</v>
      </c>
      <c r="I111" s="19">
        <f t="shared" si="32"/>
        <v>2.3760533333333334E-2</v>
      </c>
      <c r="J111" s="19">
        <f t="shared" si="33"/>
        <v>2.3840266666666669E-2</v>
      </c>
      <c r="K111" s="19">
        <f t="shared" si="34"/>
        <v>2.3999733333333332E-2</v>
      </c>
      <c r="L111" s="19">
        <f t="shared" si="35"/>
        <v>2.4079466666666667E-2</v>
      </c>
      <c r="M111" s="19">
        <f t="shared" si="36"/>
        <v>2.4159199999999999E-2</v>
      </c>
      <c r="N111" s="20">
        <f t="shared" ca="1" si="25"/>
        <v>0.99129127863821975</v>
      </c>
      <c r="O111" s="19">
        <v>0.7294965882251816</v>
      </c>
      <c r="P111" s="49">
        <f t="shared" si="26"/>
        <v>2.4030088406504488E-2</v>
      </c>
      <c r="Q111" s="19">
        <f t="shared" si="38"/>
        <v>1.1008840650448756E-4</v>
      </c>
      <c r="R111" s="132">
        <f t="shared" si="27"/>
        <v>1.1008840650448756E-4</v>
      </c>
      <c r="S111" s="38">
        <f t="shared" si="28"/>
        <v>4.6023581314585098E-3</v>
      </c>
      <c r="AA111" s="44">
        <v>-1.451E-2</v>
      </c>
      <c r="AB111" s="44">
        <v>-1.6500000000000001E-2</v>
      </c>
      <c r="AC111" s="39">
        <f t="shared" si="29"/>
        <v>-1.9900000000000004E-3</v>
      </c>
      <c r="AD111" s="2">
        <f t="shared" si="24"/>
        <v>1.9900000000000004E-3</v>
      </c>
      <c r="AE111" s="32">
        <f t="shared" si="30"/>
        <v>0.13714679531357687</v>
      </c>
    </row>
    <row r="112" spans="1:31" x14ac:dyDescent="0.2">
      <c r="A112" s="17">
        <f>'FULL PMU'!M110</f>
        <v>9</v>
      </c>
      <c r="B112" s="37">
        <f>'FULL PMU'!P110</f>
        <v>7</v>
      </c>
      <c r="C112" s="37">
        <f>'FULL PMU'!R110</f>
        <v>8</v>
      </c>
      <c r="D112" s="37">
        <f>'FULL PMU'!V110</f>
        <v>0.01</v>
      </c>
      <c r="E112" s="37">
        <f>'FULL PMU'!X110</f>
        <v>1</v>
      </c>
      <c r="F112" s="9">
        <f t="shared" si="37"/>
        <v>3.925666666666667E-4</v>
      </c>
      <c r="G112" s="18">
        <f>'FULL PMU'!F110</f>
        <v>0.11777</v>
      </c>
      <c r="H112" s="19">
        <f t="shared" si="31"/>
        <v>0.1165923</v>
      </c>
      <c r="I112" s="19">
        <f>$G112-2*F112</f>
        <v>0.11698486666666667</v>
      </c>
      <c r="J112" s="19">
        <f>$G112-F112</f>
        <v>0.11737743333333334</v>
      </c>
      <c r="K112" s="19">
        <f>$G112+F112</f>
        <v>0.11816256666666666</v>
      </c>
      <c r="L112" s="19">
        <f>$G112+2*F112</f>
        <v>0.11855513333333333</v>
      </c>
      <c r="M112" s="19">
        <f>$G112+3*F112</f>
        <v>0.1189477</v>
      </c>
      <c r="N112" s="20">
        <f t="shared" ca="1" si="25"/>
        <v>0.9577546604608036</v>
      </c>
      <c r="O112" s="19">
        <v>0.22496224782679985</v>
      </c>
      <c r="P112" s="49">
        <f t="shared" si="26"/>
        <v>0.11712042221852124</v>
      </c>
      <c r="Q112" s="19">
        <f t="shared" ref="Q112:Q139" si="39">P112-G112</f>
        <v>-6.4957778147875511E-4</v>
      </c>
      <c r="R112" s="132">
        <f t="shared" si="27"/>
        <v>6.4957778147875511E-4</v>
      </c>
      <c r="S112" s="38">
        <f t="shared" ref="S112:S139" si="40">ABS(R112/G112)</f>
        <v>5.5156472911501667E-3</v>
      </c>
      <c r="AA112" s="44">
        <v>-0.16752</v>
      </c>
      <c r="AB112" s="44">
        <v>-0.16549</v>
      </c>
      <c r="AC112" s="39">
        <f t="shared" si="29"/>
        <v>2.030000000000004E-3</v>
      </c>
      <c r="AD112" s="2">
        <f t="shared" si="24"/>
        <v>2.030000000000004E-3</v>
      </c>
      <c r="AE112" s="32">
        <f t="shared" si="30"/>
        <v>1.2117956064947493E-2</v>
      </c>
    </row>
    <row r="113" spans="1:31" x14ac:dyDescent="0.2">
      <c r="A113" s="17">
        <f>'FULL PMU'!M111</f>
        <v>9</v>
      </c>
      <c r="B113" s="37">
        <f>'FULL PMU'!P111</f>
        <v>10</v>
      </c>
      <c r="C113" s="37">
        <f>'FULL PMU'!R111</f>
        <v>8</v>
      </c>
      <c r="D113" s="37">
        <f>'FULL PMU'!V111</f>
        <v>0.01</v>
      </c>
      <c r="E113" s="37">
        <f>'FULL PMU'!X111</f>
        <v>1</v>
      </c>
      <c r="F113" s="9">
        <f t="shared" si="37"/>
        <v>1.7310000000000001E-4</v>
      </c>
      <c r="G113" s="18">
        <f>'FULL PMU'!F111</f>
        <v>-5.1929999999999997E-2</v>
      </c>
      <c r="H113" s="19">
        <f t="shared" si="31"/>
        <v>-5.2449299999999997E-2</v>
      </c>
      <c r="I113" s="19">
        <f t="shared" ref="I113:I139" si="41">$G113-2*F113</f>
        <v>-5.2276199999999995E-2</v>
      </c>
      <c r="J113" s="19">
        <f t="shared" ref="J113:J139" si="42">$G113-F113</f>
        <v>-5.2103099999999999E-2</v>
      </c>
      <c r="K113" s="19">
        <f t="shared" ref="K113:K139" si="43">$G113+F113</f>
        <v>-5.1756899999999995E-2</v>
      </c>
      <c r="L113" s="19">
        <f t="shared" ref="L113:L139" si="44">$G113+2*F113</f>
        <v>-5.1583799999999999E-2</v>
      </c>
      <c r="M113" s="19">
        <f t="shared" ref="M113:M139" si="45">$G113+3*F113</f>
        <v>-5.1410699999999997E-2</v>
      </c>
      <c r="N113" s="20">
        <f t="shared" ca="1" si="25"/>
        <v>0.9245215822663484</v>
      </c>
      <c r="O113" s="19">
        <v>0.51948136426545544</v>
      </c>
      <c r="P113" s="49">
        <f t="shared" si="26"/>
        <v>-5.1909711877142176E-2</v>
      </c>
      <c r="Q113" s="19">
        <f t="shared" si="39"/>
        <v>2.0288122857821389E-5</v>
      </c>
      <c r="R113" s="132">
        <f t="shared" si="27"/>
        <v>2.0288122857821389E-5</v>
      </c>
      <c r="S113" s="38">
        <f t="shared" si="40"/>
        <v>3.9068212705221239E-4</v>
      </c>
      <c r="AA113" s="44">
        <v>0.30373</v>
      </c>
      <c r="AB113" s="44">
        <v>0.29852000000000001</v>
      </c>
      <c r="AC113" s="39">
        <f t="shared" si="29"/>
        <v>-5.2099999999999924E-3</v>
      </c>
      <c r="AD113" s="2">
        <f t="shared" si="24"/>
        <v>5.2099999999999924E-3</v>
      </c>
      <c r="AE113" s="32">
        <f t="shared" si="30"/>
        <v>1.7153392815987861E-2</v>
      </c>
    </row>
    <row r="114" spans="1:31" x14ac:dyDescent="0.2">
      <c r="A114" s="17">
        <f>'FULL PMU'!M112</f>
        <v>9</v>
      </c>
      <c r="B114" s="37">
        <f>'FULL PMU'!P112</f>
        <v>14</v>
      </c>
      <c r="C114" s="37">
        <f>'FULL PMU'!R112</f>
        <v>8</v>
      </c>
      <c r="D114" s="37">
        <f>'FULL PMU'!V112</f>
        <v>0.01</v>
      </c>
      <c r="E114" s="37">
        <f>'FULL PMU'!X112</f>
        <v>1</v>
      </c>
      <c r="F114" s="9">
        <f t="shared" si="37"/>
        <v>1.8256666666666667E-4</v>
      </c>
      <c r="G114" s="18">
        <f>'FULL PMU'!F112</f>
        <v>-5.4769999999999999E-2</v>
      </c>
      <c r="H114" s="19">
        <f t="shared" si="31"/>
        <v>-5.5317699999999997E-2</v>
      </c>
      <c r="I114" s="19">
        <f t="shared" si="41"/>
        <v>-5.5135133333333336E-2</v>
      </c>
      <c r="J114" s="19">
        <f t="shared" si="42"/>
        <v>-5.4952566666666668E-2</v>
      </c>
      <c r="K114" s="19">
        <f t="shared" si="43"/>
        <v>-5.4587433333333331E-2</v>
      </c>
      <c r="L114" s="19">
        <f t="shared" si="44"/>
        <v>-5.4404866666666662E-2</v>
      </c>
      <c r="M114" s="19">
        <f t="shared" si="45"/>
        <v>-5.4222300000000001E-2</v>
      </c>
      <c r="N114" s="20">
        <f t="shared" ca="1" si="25"/>
        <v>0.6535579317292759</v>
      </c>
      <c r="O114" s="19">
        <v>9.1245178789379544E-2</v>
      </c>
      <c r="P114" s="49">
        <f t="shared" si="26"/>
        <v>-5.5218962229172878E-2</v>
      </c>
      <c r="Q114" s="19">
        <f t="shared" si="39"/>
        <v>-4.4896222917287926E-4</v>
      </c>
      <c r="R114" s="132">
        <f t="shared" si="27"/>
        <v>4.4896222917287926E-4</v>
      </c>
      <c r="S114" s="38">
        <f t="shared" si="40"/>
        <v>8.1972289423567508E-3</v>
      </c>
      <c r="AA114" s="44">
        <v>5.9650000000000002E-2</v>
      </c>
      <c r="AB114" s="44">
        <v>6.2399999999999997E-2</v>
      </c>
      <c r="AC114" s="39">
        <f t="shared" si="29"/>
        <v>2.7499999999999955E-3</v>
      </c>
      <c r="AD114" s="2">
        <f t="shared" si="24"/>
        <v>2.7499999999999955E-3</v>
      </c>
      <c r="AE114" s="32">
        <f t="shared" si="30"/>
        <v>4.6102263202011662E-2</v>
      </c>
    </row>
    <row r="115" spans="1:31" x14ac:dyDescent="0.2">
      <c r="A115" s="17">
        <f>'FULL PMU'!M113</f>
        <v>10</v>
      </c>
      <c r="B115" s="37">
        <f>'FULL PMU'!P113</f>
        <v>9</v>
      </c>
      <c r="C115" s="37">
        <f>'FULL PMU'!R113</f>
        <v>8</v>
      </c>
      <c r="D115" s="37">
        <f>'FULL PMU'!V113</f>
        <v>0.01</v>
      </c>
      <c r="E115" s="37">
        <f>'FULL PMU'!X113</f>
        <v>1</v>
      </c>
      <c r="F115" s="9">
        <f t="shared" si="37"/>
        <v>1.7310000000000001E-4</v>
      </c>
      <c r="G115" s="18">
        <f>'FULL PMU'!F113</f>
        <v>5.1929999999999997E-2</v>
      </c>
      <c r="H115" s="19">
        <f t="shared" si="31"/>
        <v>5.1410699999999997E-2</v>
      </c>
      <c r="I115" s="19">
        <f t="shared" si="41"/>
        <v>5.1583799999999999E-2</v>
      </c>
      <c r="J115" s="19">
        <f t="shared" si="42"/>
        <v>5.1756899999999995E-2</v>
      </c>
      <c r="K115" s="19">
        <f t="shared" si="43"/>
        <v>5.2103099999999999E-2</v>
      </c>
      <c r="L115" s="19">
        <f t="shared" si="44"/>
        <v>5.2276199999999995E-2</v>
      </c>
      <c r="M115" s="19">
        <f t="shared" si="45"/>
        <v>5.2449299999999997E-2</v>
      </c>
      <c r="N115" s="20">
        <f t="shared" ca="1" si="25"/>
        <v>0.44496780697438387</v>
      </c>
      <c r="O115" s="19">
        <v>0.46561967719102904</v>
      </c>
      <c r="P115" s="49">
        <f t="shared" si="26"/>
        <v>5.1894195925730073E-2</v>
      </c>
      <c r="Q115" s="19">
        <f t="shared" si="39"/>
        <v>-3.5804074269923936E-5</v>
      </c>
      <c r="R115" s="132">
        <f t="shared" si="27"/>
        <v>3.5804074269923936E-5</v>
      </c>
      <c r="S115" s="38">
        <f t="shared" si="40"/>
        <v>6.8946801983292777E-4</v>
      </c>
      <c r="AA115" s="44">
        <v>3.8760000000000003E-2</v>
      </c>
      <c r="AB115" s="44">
        <v>4.088E-2</v>
      </c>
      <c r="AC115" s="39">
        <f t="shared" si="29"/>
        <v>2.1199999999999969E-3</v>
      </c>
      <c r="AD115" s="2">
        <f t="shared" si="24"/>
        <v>2.1199999999999969E-3</v>
      </c>
      <c r="AE115" s="32">
        <f t="shared" si="30"/>
        <v>5.4695562435500431E-2</v>
      </c>
    </row>
    <row r="116" spans="1:31" x14ac:dyDescent="0.2">
      <c r="A116" s="17">
        <f>'FULL PMU'!M114</f>
        <v>10</v>
      </c>
      <c r="B116" s="37">
        <f>'FULL PMU'!P114</f>
        <v>11</v>
      </c>
      <c r="C116" s="37">
        <f>'FULL PMU'!R114</f>
        <v>8</v>
      </c>
      <c r="D116" s="37">
        <f>'FULL PMU'!V114</f>
        <v>0.01</v>
      </c>
      <c r="E116" s="37">
        <f>'FULL PMU'!X114</f>
        <v>1</v>
      </c>
      <c r="F116" s="9">
        <f t="shared" si="37"/>
        <v>8.1833333333333335E-5</v>
      </c>
      <c r="G116" s="18">
        <f>'FULL PMU'!F114</f>
        <v>2.4549999999999999E-2</v>
      </c>
      <c r="H116" s="19">
        <f t="shared" si="31"/>
        <v>2.43045E-2</v>
      </c>
      <c r="I116" s="19">
        <f t="shared" si="41"/>
        <v>2.4386333333333333E-2</v>
      </c>
      <c r="J116" s="19">
        <f t="shared" si="42"/>
        <v>2.4468166666666666E-2</v>
      </c>
      <c r="K116" s="19">
        <f t="shared" si="43"/>
        <v>2.4631833333333332E-2</v>
      </c>
      <c r="L116" s="19">
        <f t="shared" si="44"/>
        <v>2.4713666666666665E-2</v>
      </c>
      <c r="M116" s="19">
        <f t="shared" si="45"/>
        <v>2.4795499999999998E-2</v>
      </c>
      <c r="N116" s="20">
        <f t="shared" ca="1" si="25"/>
        <v>0.51101487385844602</v>
      </c>
      <c r="O116" s="19">
        <v>0.33430488766669919</v>
      </c>
      <c r="P116" s="49">
        <f t="shared" si="26"/>
        <v>2.4468423443140829E-2</v>
      </c>
      <c r="Q116" s="19">
        <f t="shared" si="39"/>
        <v>-8.1576556859169758E-5</v>
      </c>
      <c r="R116" s="132">
        <f t="shared" si="27"/>
        <v>8.1576556859169758E-5</v>
      </c>
      <c r="S116" s="38">
        <f t="shared" si="40"/>
        <v>3.3228740064834934E-3</v>
      </c>
      <c r="AA116" s="44">
        <v>-5.9500000000000004E-3</v>
      </c>
      <c r="AB116" s="44">
        <v>-8.8299999999999993E-3</v>
      </c>
      <c r="AC116" s="39">
        <f t="shared" si="29"/>
        <v>-2.8799999999999989E-3</v>
      </c>
      <c r="AD116" s="2">
        <f t="shared" si="24"/>
        <v>2.8799999999999989E-3</v>
      </c>
      <c r="AE116" s="32">
        <f t="shared" si="30"/>
        <v>0.48403361344537793</v>
      </c>
    </row>
    <row r="117" spans="1:31" x14ac:dyDescent="0.2">
      <c r="A117" s="17">
        <f>'FULL PMU'!M115</f>
        <v>11</v>
      </c>
      <c r="B117" s="37">
        <f>'FULL PMU'!P115</f>
        <v>6</v>
      </c>
      <c r="C117" s="37">
        <f>'FULL PMU'!R115</f>
        <v>8</v>
      </c>
      <c r="D117" s="37">
        <f>'FULL PMU'!V115</f>
        <v>0.01</v>
      </c>
      <c r="E117" s="37">
        <f>'FULL PMU'!X115</f>
        <v>1</v>
      </c>
      <c r="F117" s="9">
        <f t="shared" si="37"/>
        <v>1.6240000000000002E-4</v>
      </c>
      <c r="G117" s="18">
        <f>'FULL PMU'!F115</f>
        <v>4.8719999999999999E-2</v>
      </c>
      <c r="H117" s="19">
        <f t="shared" si="31"/>
        <v>4.8232799999999999E-2</v>
      </c>
      <c r="I117" s="19">
        <f t="shared" si="41"/>
        <v>4.8395199999999999E-2</v>
      </c>
      <c r="J117" s="19">
        <f t="shared" si="42"/>
        <v>4.8557599999999999E-2</v>
      </c>
      <c r="K117" s="19">
        <f t="shared" si="43"/>
        <v>4.8882399999999999E-2</v>
      </c>
      <c r="L117" s="19">
        <f t="shared" si="44"/>
        <v>4.90448E-2</v>
      </c>
      <c r="M117" s="19">
        <f t="shared" si="45"/>
        <v>4.92072E-2</v>
      </c>
      <c r="N117" s="20">
        <f t="shared" ca="1" si="25"/>
        <v>0.22305734848308056</v>
      </c>
      <c r="O117" s="19">
        <v>0.57912144614246897</v>
      </c>
      <c r="P117" s="49">
        <f t="shared" si="26"/>
        <v>4.8797304659702417E-2</v>
      </c>
      <c r="Q117" s="19">
        <f t="shared" si="39"/>
        <v>7.7304659702417955E-5</v>
      </c>
      <c r="R117" s="132">
        <f t="shared" si="27"/>
        <v>7.7304659702417955E-5</v>
      </c>
      <c r="S117" s="38">
        <f t="shared" si="40"/>
        <v>1.5867130480791863E-3</v>
      </c>
      <c r="AA117" s="44">
        <v>5.2429999999999997E-2</v>
      </c>
      <c r="AB117" s="44">
        <v>5.382E-2</v>
      </c>
      <c r="AC117" s="39">
        <f t="shared" si="29"/>
        <v>1.3900000000000023E-3</v>
      </c>
      <c r="AD117" s="2">
        <f t="shared" si="24"/>
        <v>1.3900000000000023E-3</v>
      </c>
      <c r="AE117" s="32">
        <f t="shared" si="30"/>
        <v>2.6511539195117347E-2</v>
      </c>
    </row>
    <row r="118" spans="1:31" x14ac:dyDescent="0.2">
      <c r="A118" s="17">
        <f>'FULL PMU'!M116</f>
        <v>11</v>
      </c>
      <c r="B118" s="37">
        <f>'FULL PMU'!P116</f>
        <v>10</v>
      </c>
      <c r="C118" s="37">
        <f>'FULL PMU'!R116</f>
        <v>8</v>
      </c>
      <c r="D118" s="37">
        <f>'FULL PMU'!V116</f>
        <v>0.01</v>
      </c>
      <c r="E118" s="37">
        <f>'FULL PMU'!X116</f>
        <v>1</v>
      </c>
      <c r="F118" s="9">
        <f t="shared" si="37"/>
        <v>8.1833333333333335E-5</v>
      </c>
      <c r="G118" s="18">
        <f>'FULL PMU'!F116</f>
        <v>-2.4549999999999999E-2</v>
      </c>
      <c r="H118" s="19">
        <f t="shared" si="31"/>
        <v>-2.4795499999999998E-2</v>
      </c>
      <c r="I118" s="19">
        <f t="shared" si="41"/>
        <v>-2.4713666666666665E-2</v>
      </c>
      <c r="J118" s="19">
        <f t="shared" si="42"/>
        <v>-2.4631833333333332E-2</v>
      </c>
      <c r="K118" s="19">
        <f t="shared" si="43"/>
        <v>-2.4468166666666666E-2</v>
      </c>
      <c r="L118" s="19">
        <f t="shared" si="44"/>
        <v>-2.4386333333333333E-2</v>
      </c>
      <c r="M118" s="19">
        <f t="shared" si="45"/>
        <v>-2.43045E-2</v>
      </c>
      <c r="N118" s="20">
        <f t="shared" ca="1" si="25"/>
        <v>0.33209027562858962</v>
      </c>
      <c r="O118" s="19">
        <v>9.510276459814615E-2</v>
      </c>
      <c r="P118" s="49">
        <f t="shared" si="26"/>
        <v>-2.474934276805606E-2</v>
      </c>
      <c r="Q118" s="19">
        <f t="shared" si="39"/>
        <v>-1.9934276805606138E-4</v>
      </c>
      <c r="R118" s="132">
        <f t="shared" si="27"/>
        <v>1.9934276805606138E-4</v>
      </c>
      <c r="S118" s="38">
        <f t="shared" si="40"/>
        <v>8.1198683525890592E-3</v>
      </c>
      <c r="AA118" s="44">
        <v>7.6299999999999996E-3</v>
      </c>
      <c r="AB118" s="44">
        <v>3.4499999999999999E-3</v>
      </c>
      <c r="AC118" s="39">
        <f t="shared" si="29"/>
        <v>-4.1799999999999997E-3</v>
      </c>
      <c r="AD118" s="2">
        <f t="shared" si="24"/>
        <v>4.1799999999999997E-3</v>
      </c>
      <c r="AE118" s="32">
        <f t="shared" si="30"/>
        <v>0.54783748361730011</v>
      </c>
    </row>
    <row r="119" spans="1:31" x14ac:dyDescent="0.2">
      <c r="A119" s="17">
        <f>'FULL PMU'!M117</f>
        <v>12</v>
      </c>
      <c r="B119" s="37">
        <f>'FULL PMU'!P117</f>
        <v>6</v>
      </c>
      <c r="C119" s="37">
        <f>'FULL PMU'!R117</f>
        <v>8</v>
      </c>
      <c r="D119" s="37">
        <f>'FULL PMU'!V117</f>
        <v>0.01</v>
      </c>
      <c r="E119" s="37">
        <f>'FULL PMU'!X117</f>
        <v>1</v>
      </c>
      <c r="F119" s="9">
        <f t="shared" si="37"/>
        <v>1.3713333333333335E-4</v>
      </c>
      <c r="G119" s="18">
        <f>'FULL PMU'!F117</f>
        <v>4.1140000000000003E-2</v>
      </c>
      <c r="H119" s="19">
        <f t="shared" si="31"/>
        <v>4.0728600000000004E-2</v>
      </c>
      <c r="I119" s="19">
        <f t="shared" si="41"/>
        <v>4.0865733333333334E-2</v>
      </c>
      <c r="J119" s="19">
        <f t="shared" si="42"/>
        <v>4.1002866666666672E-2</v>
      </c>
      <c r="K119" s="19">
        <f t="shared" si="43"/>
        <v>4.1277133333333334E-2</v>
      </c>
      <c r="L119" s="19">
        <f t="shared" si="44"/>
        <v>4.1414266666666671E-2</v>
      </c>
      <c r="M119" s="19">
        <f t="shared" si="45"/>
        <v>4.1551400000000002E-2</v>
      </c>
      <c r="N119" s="20">
        <f t="shared" ca="1" si="25"/>
        <v>0.13430662764406498</v>
      </c>
      <c r="O119" s="19">
        <v>0.64278637809506822</v>
      </c>
      <c r="P119" s="49">
        <f t="shared" si="26"/>
        <v>4.1257802699184422E-2</v>
      </c>
      <c r="Q119" s="19">
        <f t="shared" si="39"/>
        <v>1.1780269918441888E-4</v>
      </c>
      <c r="R119" s="132">
        <f t="shared" si="27"/>
        <v>1.1780269918441888E-4</v>
      </c>
      <c r="S119" s="38">
        <f t="shared" si="40"/>
        <v>2.8634589009338567E-3</v>
      </c>
      <c r="AA119" s="44">
        <v>0.17326</v>
      </c>
      <c r="AB119" s="44">
        <v>0.16308</v>
      </c>
      <c r="AC119" s="39">
        <f t="shared" si="29"/>
        <v>-1.0179999999999995E-2</v>
      </c>
      <c r="AD119" s="2">
        <f t="shared" si="24"/>
        <v>1.0179999999999995E-2</v>
      </c>
      <c r="AE119" s="32">
        <f t="shared" si="30"/>
        <v>5.8755627380814933E-2</v>
      </c>
    </row>
    <row r="120" spans="1:31" x14ac:dyDescent="0.2">
      <c r="A120" s="17">
        <f>'FULL PMU'!M118</f>
        <v>12</v>
      </c>
      <c r="B120" s="37">
        <f>'FULL PMU'!P118</f>
        <v>13</v>
      </c>
      <c r="C120" s="37">
        <f>'FULL PMU'!R118</f>
        <v>8</v>
      </c>
      <c r="D120" s="37">
        <f>'FULL PMU'!V118</f>
        <v>0.01</v>
      </c>
      <c r="E120" s="37">
        <f>'FULL PMU'!X118</f>
        <v>1</v>
      </c>
      <c r="F120" s="9">
        <f t="shared" si="37"/>
        <v>3.8166666666666668E-5</v>
      </c>
      <c r="G120" s="18">
        <f>'FULL PMU'!F118</f>
        <v>-1.145E-2</v>
      </c>
      <c r="H120" s="19">
        <f t="shared" si="31"/>
        <v>-1.15645E-2</v>
      </c>
      <c r="I120" s="19">
        <f t="shared" si="41"/>
        <v>-1.1526333333333333E-2</v>
      </c>
      <c r="J120" s="19">
        <f t="shared" si="42"/>
        <v>-1.1488166666666667E-2</v>
      </c>
      <c r="K120" s="19">
        <f t="shared" si="43"/>
        <v>-1.1411833333333333E-2</v>
      </c>
      <c r="L120" s="19">
        <f t="shared" si="44"/>
        <v>-1.1373666666666667E-2</v>
      </c>
      <c r="M120" s="19">
        <f t="shared" si="45"/>
        <v>-1.13355E-2</v>
      </c>
      <c r="N120" s="20">
        <f t="shared" ca="1" si="25"/>
        <v>0.24369061443723239</v>
      </c>
      <c r="O120" s="19">
        <v>0.61914272378496116</v>
      </c>
      <c r="P120" s="49">
        <f t="shared" si="26"/>
        <v>-1.1422642450870595E-2</v>
      </c>
      <c r="Q120" s="19">
        <f t="shared" si="39"/>
        <v>2.7357549129405564E-5</v>
      </c>
      <c r="R120" s="132">
        <f t="shared" si="27"/>
        <v>2.7357549129405564E-5</v>
      </c>
      <c r="S120" s="38">
        <f t="shared" si="40"/>
        <v>2.3893056008214468E-3</v>
      </c>
      <c r="AA120" s="44">
        <v>-0.17115</v>
      </c>
      <c r="AB120" s="44">
        <v>-0.17388000000000001</v>
      </c>
      <c r="AC120" s="39">
        <f t="shared" si="29"/>
        <v>-2.7300000000000102E-3</v>
      </c>
      <c r="AD120" s="2">
        <f t="shared" si="24"/>
        <v>2.7300000000000102E-3</v>
      </c>
      <c r="AE120" s="32">
        <f t="shared" si="30"/>
        <v>1.5950920245398834E-2</v>
      </c>
    </row>
    <row r="121" spans="1:31" x14ac:dyDescent="0.2">
      <c r="A121" s="17">
        <f>'FULL PMU'!M119</f>
        <v>13</v>
      </c>
      <c r="B121" s="37">
        <f>'FULL PMU'!P119</f>
        <v>6</v>
      </c>
      <c r="C121" s="37">
        <f>'FULL PMU'!R119</f>
        <v>8</v>
      </c>
      <c r="D121" s="37">
        <f>'FULL PMU'!V119</f>
        <v>0.01</v>
      </c>
      <c r="E121" s="37">
        <f>'FULL PMU'!X119</f>
        <v>1</v>
      </c>
      <c r="F121" s="9">
        <f t="shared" si="37"/>
        <v>3.6186666666666672E-4</v>
      </c>
      <c r="G121" s="18">
        <f>'FULL PMU'!F119</f>
        <v>0.10856</v>
      </c>
      <c r="H121" s="19">
        <f t="shared" si="31"/>
        <v>0.1074744</v>
      </c>
      <c r="I121" s="19">
        <f t="shared" si="41"/>
        <v>0.10783626666666667</v>
      </c>
      <c r="J121" s="19">
        <f t="shared" si="42"/>
        <v>0.10819813333333334</v>
      </c>
      <c r="K121" s="19">
        <f t="shared" si="43"/>
        <v>0.10892186666666667</v>
      </c>
      <c r="L121" s="19">
        <f t="shared" si="44"/>
        <v>0.10928373333333334</v>
      </c>
      <c r="M121" s="19">
        <f t="shared" si="45"/>
        <v>0.10964560000000001</v>
      </c>
      <c r="N121" s="20">
        <f t="shared" ca="1" si="25"/>
        <v>0.44211378099870036</v>
      </c>
      <c r="O121" s="19">
        <v>0.10246124895548769</v>
      </c>
      <c r="P121" s="49">
        <f t="shared" si="26"/>
        <v>0.10769452708686669</v>
      </c>
      <c r="Q121" s="19">
        <f t="shared" si="39"/>
        <v>-8.6547291313331109E-4</v>
      </c>
      <c r="R121" s="132">
        <f t="shared" si="27"/>
        <v>8.6547291313331109E-4</v>
      </c>
      <c r="S121" s="38">
        <f t="shared" si="40"/>
        <v>7.9723002315153935E-3</v>
      </c>
      <c r="AA121" s="44">
        <v>-5.8720000000000001E-2</v>
      </c>
      <c r="AB121" s="44">
        <v>-6.1269999999999998E-2</v>
      </c>
      <c r="AC121" s="39">
        <f t="shared" si="29"/>
        <v>-2.5499999999999967E-3</v>
      </c>
      <c r="AD121" s="2">
        <f t="shared" si="24"/>
        <v>2.5499999999999967E-3</v>
      </c>
      <c r="AE121" s="32">
        <f t="shared" si="30"/>
        <v>4.3426430517711112E-2</v>
      </c>
    </row>
    <row r="122" spans="1:31" x14ac:dyDescent="0.2">
      <c r="A122" s="17">
        <f>'FULL PMU'!M120</f>
        <v>13</v>
      </c>
      <c r="B122" s="37">
        <f>'FULL PMU'!P120</f>
        <v>12</v>
      </c>
      <c r="C122" s="37">
        <f>'FULL PMU'!R120</f>
        <v>8</v>
      </c>
      <c r="D122" s="37">
        <f>'FULL PMU'!V120</f>
        <v>0.01</v>
      </c>
      <c r="E122" s="37">
        <f>'FULL PMU'!X120</f>
        <v>1</v>
      </c>
      <c r="F122" s="9">
        <f t="shared" si="37"/>
        <v>3.8166666666666668E-5</v>
      </c>
      <c r="G122" s="18">
        <f>'FULL PMU'!F120</f>
        <v>1.145E-2</v>
      </c>
      <c r="H122" s="19">
        <f t="shared" si="31"/>
        <v>1.13355E-2</v>
      </c>
      <c r="I122" s="19">
        <f t="shared" si="41"/>
        <v>1.1373666666666667E-2</v>
      </c>
      <c r="J122" s="19">
        <f t="shared" si="42"/>
        <v>1.1411833333333333E-2</v>
      </c>
      <c r="K122" s="19">
        <f t="shared" si="43"/>
        <v>1.1488166666666667E-2</v>
      </c>
      <c r="L122" s="19">
        <f t="shared" si="44"/>
        <v>1.1526333333333333E-2</v>
      </c>
      <c r="M122" s="19">
        <f t="shared" si="45"/>
        <v>1.15645E-2</v>
      </c>
      <c r="N122" s="20">
        <f t="shared" ca="1" si="25"/>
        <v>0.36478547594687161</v>
      </c>
      <c r="O122" s="19">
        <v>0.60101704757355257</v>
      </c>
      <c r="P122" s="49">
        <f t="shared" si="26"/>
        <v>1.1473195531830285E-2</v>
      </c>
      <c r="Q122" s="19">
        <f t="shared" si="39"/>
        <v>2.3195531830284832E-5</v>
      </c>
      <c r="R122" s="132">
        <f t="shared" si="27"/>
        <v>2.3195531830284832E-5</v>
      </c>
      <c r="S122" s="38">
        <f t="shared" si="40"/>
        <v>2.0258106401995486E-3</v>
      </c>
      <c r="AA122" s="44">
        <v>-1.7340000000000001E-2</v>
      </c>
      <c r="AB122" s="44">
        <v>-1.617E-2</v>
      </c>
      <c r="AC122" s="39">
        <f t="shared" si="29"/>
        <v>1.1700000000000009E-3</v>
      </c>
      <c r="AD122" s="2">
        <f t="shared" si="24"/>
        <v>1.1700000000000009E-3</v>
      </c>
      <c r="AE122" s="32">
        <f t="shared" si="30"/>
        <v>6.7474048442906623E-2</v>
      </c>
    </row>
    <row r="123" spans="1:31" x14ac:dyDescent="0.2">
      <c r="A123" s="17">
        <f>'FULL PMU'!M121</f>
        <v>13</v>
      </c>
      <c r="B123" s="37">
        <f>'FULL PMU'!P121</f>
        <v>14</v>
      </c>
      <c r="C123" s="37">
        <f>'FULL PMU'!R121</f>
        <v>8</v>
      </c>
      <c r="D123" s="37">
        <f>'FULL PMU'!V121</f>
        <v>0.01</v>
      </c>
      <c r="E123" s="37">
        <f>'FULL PMU'!X121</f>
        <v>1</v>
      </c>
      <c r="F123" s="9">
        <f t="shared" si="37"/>
        <v>9.3366666666666682E-5</v>
      </c>
      <c r="G123" s="18">
        <f>'FULL PMU'!F121</f>
        <v>-2.801E-2</v>
      </c>
      <c r="H123" s="19">
        <f t="shared" si="31"/>
        <v>-2.8290099999999999E-2</v>
      </c>
      <c r="I123" s="19">
        <f t="shared" si="41"/>
        <v>-2.8196733333333335E-2</v>
      </c>
      <c r="J123" s="19">
        <f t="shared" si="42"/>
        <v>-2.8103366666666667E-2</v>
      </c>
      <c r="K123" s="19">
        <f t="shared" si="43"/>
        <v>-2.7916633333333333E-2</v>
      </c>
      <c r="L123" s="19">
        <f t="shared" si="44"/>
        <v>-2.7823266666666666E-2</v>
      </c>
      <c r="M123" s="19">
        <f t="shared" si="45"/>
        <v>-2.7729900000000002E-2</v>
      </c>
      <c r="N123" s="20">
        <f t="shared" ca="1" si="25"/>
        <v>1.8277930988101043E-2</v>
      </c>
      <c r="O123" s="19">
        <v>0.1964116669804099</v>
      </c>
      <c r="P123" s="49">
        <f t="shared" si="26"/>
        <v>-2.8180530616822994E-2</v>
      </c>
      <c r="Q123" s="19">
        <f t="shared" si="39"/>
        <v>-1.7053061682299406E-4</v>
      </c>
      <c r="R123" s="132">
        <f t="shared" si="27"/>
        <v>1.7053061682299406E-4</v>
      </c>
      <c r="S123" s="38">
        <f t="shared" si="40"/>
        <v>6.0882048133878638E-3</v>
      </c>
      <c r="AA123" s="44">
        <v>-1.5970000000000002E-2</v>
      </c>
      <c r="AB123" s="44">
        <v>-1.5129999999999999E-2</v>
      </c>
      <c r="AC123" s="39">
        <f t="shared" si="29"/>
        <v>8.400000000000022E-4</v>
      </c>
      <c r="AD123" s="2">
        <f t="shared" si="24"/>
        <v>8.400000000000022E-4</v>
      </c>
      <c r="AE123" s="32">
        <f t="shared" si="30"/>
        <v>5.2598622417032066E-2</v>
      </c>
    </row>
    <row r="124" spans="1:31" x14ac:dyDescent="0.2">
      <c r="A124" s="17">
        <f>'FULL PMU'!M122</f>
        <v>14</v>
      </c>
      <c r="B124" s="37">
        <f>'FULL PMU'!P122</f>
        <v>9</v>
      </c>
      <c r="C124" s="37">
        <f>'FULL PMU'!R122</f>
        <v>8</v>
      </c>
      <c r="D124" s="37">
        <f>'FULL PMU'!V122</f>
        <v>0.01</v>
      </c>
      <c r="E124" s="37">
        <f>'FULL PMU'!X122</f>
        <v>1</v>
      </c>
      <c r="F124" s="9">
        <f t="shared" si="37"/>
        <v>1.8256666666666667E-4</v>
      </c>
      <c r="G124" s="18">
        <f>'FULL PMU'!F122</f>
        <v>5.4769999999999999E-2</v>
      </c>
      <c r="H124" s="19">
        <f t="shared" si="31"/>
        <v>5.4222300000000001E-2</v>
      </c>
      <c r="I124" s="19">
        <f t="shared" si="41"/>
        <v>5.4404866666666662E-2</v>
      </c>
      <c r="J124" s="19">
        <f t="shared" si="42"/>
        <v>5.4587433333333331E-2</v>
      </c>
      <c r="K124" s="19">
        <f t="shared" si="43"/>
        <v>5.4952566666666668E-2</v>
      </c>
      <c r="L124" s="19">
        <f t="shared" si="44"/>
        <v>5.5135133333333336E-2</v>
      </c>
      <c r="M124" s="19">
        <f t="shared" si="45"/>
        <v>5.5317699999999997E-2</v>
      </c>
      <c r="N124" s="20">
        <f t="shared" ca="1" si="25"/>
        <v>0.69849251172256788</v>
      </c>
      <c r="O124" s="19">
        <v>0.97129327407222643</v>
      </c>
      <c r="P124" s="49">
        <f t="shared" si="26"/>
        <v>5.5287652313665614E-2</v>
      </c>
      <c r="Q124" s="19">
        <f t="shared" si="39"/>
        <v>5.1765231366561471E-4</v>
      </c>
      <c r="R124" s="132">
        <f t="shared" si="27"/>
        <v>5.1765231366561471E-4</v>
      </c>
      <c r="S124" s="38">
        <f t="shared" si="40"/>
        <v>9.4513842188353979E-3</v>
      </c>
      <c r="AA124" s="44">
        <v>-6.2549999999999994E-2</v>
      </c>
      <c r="AB124" s="44">
        <v>-6.2590000000000007E-2</v>
      </c>
      <c r="AC124" s="39">
        <f t="shared" si="29"/>
        <v>-4.0000000000012248E-5</v>
      </c>
      <c r="AD124" s="2">
        <f t="shared" si="24"/>
        <v>4.0000000000012248E-5</v>
      </c>
      <c r="AE124" s="32">
        <f t="shared" si="30"/>
        <v>6.3948840927277779E-4</v>
      </c>
    </row>
    <row r="125" spans="1:31" ht="13.5" thickBot="1" x14ac:dyDescent="0.25">
      <c r="A125" s="129">
        <f>'FULL PMU'!M123</f>
        <v>14</v>
      </c>
      <c r="B125" s="130">
        <f>'FULL PMU'!P123</f>
        <v>13</v>
      </c>
      <c r="C125" s="130">
        <f>'FULL PMU'!R123</f>
        <v>8</v>
      </c>
      <c r="D125" s="130">
        <f>'FULL PMU'!V123</f>
        <v>0.01</v>
      </c>
      <c r="E125" s="130">
        <f>'FULL PMU'!X123</f>
        <v>1</v>
      </c>
      <c r="F125" s="131">
        <f t="shared" si="37"/>
        <v>9.3366666666666682E-5</v>
      </c>
      <c r="G125" s="26">
        <f>'FULL PMU'!F123</f>
        <v>2.801E-2</v>
      </c>
      <c r="H125" s="27">
        <f t="shared" si="31"/>
        <v>2.7729900000000002E-2</v>
      </c>
      <c r="I125" s="27">
        <f t="shared" si="41"/>
        <v>2.7823266666666666E-2</v>
      </c>
      <c r="J125" s="27">
        <f t="shared" si="42"/>
        <v>2.7916633333333333E-2</v>
      </c>
      <c r="K125" s="27">
        <f t="shared" si="43"/>
        <v>2.8103366666666667E-2</v>
      </c>
      <c r="L125" s="27">
        <f t="shared" si="44"/>
        <v>2.8196733333333335E-2</v>
      </c>
      <c r="M125" s="27">
        <f t="shared" si="45"/>
        <v>2.8290099999999999E-2</v>
      </c>
      <c r="N125" s="28">
        <f t="shared" ca="1" si="25"/>
        <v>0.42466079587794725</v>
      </c>
      <c r="O125" s="27">
        <v>0.55526577420614309</v>
      </c>
      <c r="P125" s="52">
        <f t="shared" si="26"/>
        <v>2.8041043704713005E-2</v>
      </c>
      <c r="Q125" s="27">
        <f t="shared" si="39"/>
        <v>3.1043704713004661E-5</v>
      </c>
      <c r="R125" s="133">
        <f t="shared" si="27"/>
        <v>3.1043704713004661E-5</v>
      </c>
      <c r="S125" s="38">
        <f t="shared" si="40"/>
        <v>1.1083079154946326E-3</v>
      </c>
      <c r="AA125" s="44">
        <v>-4.7030000000000002E-2</v>
      </c>
      <c r="AB125" s="44">
        <v>-5.083E-2</v>
      </c>
      <c r="AC125" s="39">
        <f t="shared" si="29"/>
        <v>-3.7999999999999978E-3</v>
      </c>
      <c r="AD125" s="2">
        <f t="shared" si="24"/>
        <v>3.7999999999999978E-3</v>
      </c>
      <c r="AE125" s="32">
        <f t="shared" si="30"/>
        <v>8.0799489687433501E-2</v>
      </c>
    </row>
    <row r="126" spans="1:31" x14ac:dyDescent="0.2">
      <c r="A126" s="17">
        <f>'FULL PMU'!M124</f>
        <v>0</v>
      </c>
      <c r="B126" s="37">
        <f>'FULL PMU'!P124</f>
        <v>1</v>
      </c>
      <c r="C126" s="37">
        <f>'FULL PMU'!R124</f>
        <v>10</v>
      </c>
      <c r="D126" s="37">
        <f>'FULL PMU'!V124</f>
        <v>0.01</v>
      </c>
      <c r="E126" s="37">
        <f>'FULL PMU'!X124</f>
        <v>1</v>
      </c>
      <c r="F126" s="9">
        <f t="shared" si="37"/>
        <v>5.2680000000000012E-4</v>
      </c>
      <c r="G126" s="18">
        <f>'FULL PMU'!F124</f>
        <v>0.15804000000000001</v>
      </c>
      <c r="H126" s="19">
        <f t="shared" si="31"/>
        <v>0.1564596</v>
      </c>
      <c r="I126" s="19">
        <f t="shared" si="41"/>
        <v>0.15698640000000003</v>
      </c>
      <c r="J126" s="19">
        <f t="shared" si="42"/>
        <v>0.15751320000000002</v>
      </c>
      <c r="K126" s="19">
        <f t="shared" si="43"/>
        <v>0.15856680000000001</v>
      </c>
      <c r="L126" s="19">
        <f t="shared" si="44"/>
        <v>0.1590936</v>
      </c>
      <c r="M126" s="19">
        <f t="shared" si="45"/>
        <v>0.15962040000000002</v>
      </c>
      <c r="N126" s="20">
        <f t="shared" ca="1" si="25"/>
        <v>0.78823541979162914</v>
      </c>
      <c r="O126" s="19">
        <v>0.13152429857133185</v>
      </c>
      <c r="P126" s="49">
        <f t="shared" si="26"/>
        <v>0.15687216885884314</v>
      </c>
      <c r="Q126" s="19">
        <f t="shared" si="39"/>
        <v>-1.167831141156872E-3</v>
      </c>
      <c r="R126" s="132">
        <f t="shared" si="27"/>
        <v>1.167831141156872E-3</v>
      </c>
      <c r="S126" s="38">
        <f t="shared" si="40"/>
        <v>7.3894655856547196E-3</v>
      </c>
      <c r="X126" s="45">
        <f>AVERAGE(X4:X61)</f>
        <v>1.3074137931034552E-3</v>
      </c>
      <c r="Y126" s="43">
        <f>AVERAGE(Y4:Y61)</f>
        <v>2.4148473653693827E-3</v>
      </c>
      <c r="AD126" s="45">
        <f>AVERAGE(AD4:AD125)</f>
        <v>3.3295081967213086E-3</v>
      </c>
      <c r="AE126" s="43">
        <f>AVERAGE(AE4:AE125)</f>
        <v>8.3708005635946284E-2</v>
      </c>
    </row>
    <row r="127" spans="1:31" x14ac:dyDescent="0.2">
      <c r="A127" s="17">
        <f>'FULL PMU'!M125</f>
        <v>0</v>
      </c>
      <c r="B127" s="37">
        <f>'FULL PMU'!P125</f>
        <v>2</v>
      </c>
      <c r="C127" s="37">
        <f>'FULL PMU'!R125</f>
        <v>10</v>
      </c>
      <c r="D127" s="37">
        <f>'FULL PMU'!V125</f>
        <v>0.01</v>
      </c>
      <c r="E127" s="37">
        <f>'FULL PMU'!X125</f>
        <v>1</v>
      </c>
      <c r="F127" s="9">
        <f t="shared" si="37"/>
        <v>1.0158999999999999E-3</v>
      </c>
      <c r="G127" s="18">
        <f>'FULL PMU'!F125</f>
        <v>-0.30476999999999999</v>
      </c>
      <c r="H127" s="19">
        <f t="shared" si="31"/>
        <v>-0.30781769999999997</v>
      </c>
      <c r="I127" s="19">
        <f t="shared" si="41"/>
        <v>-0.30680179999999996</v>
      </c>
      <c r="J127" s="19">
        <f t="shared" si="42"/>
        <v>-0.3057859</v>
      </c>
      <c r="K127" s="19">
        <f t="shared" si="43"/>
        <v>-0.30375409999999997</v>
      </c>
      <c r="L127" s="19">
        <f t="shared" si="44"/>
        <v>-0.30273820000000001</v>
      </c>
      <c r="M127" s="19">
        <f t="shared" si="45"/>
        <v>-0.3017223</v>
      </c>
      <c r="N127" s="20">
        <f t="shared" ca="1" si="25"/>
        <v>2.4821556783083953E-2</v>
      </c>
      <c r="O127" s="19">
        <v>0.40911973362686549</v>
      </c>
      <c r="P127" s="49">
        <f t="shared" si="26"/>
        <v>-0.30532545129414496</v>
      </c>
      <c r="Q127" s="19">
        <f t="shared" si="39"/>
        <v>-5.5545129414497074E-4</v>
      </c>
      <c r="R127" s="132">
        <f t="shared" si="27"/>
        <v>5.5545129414497074E-4</v>
      </c>
      <c r="S127" s="38">
        <f t="shared" si="40"/>
        <v>1.8225261480623773E-3</v>
      </c>
      <c r="X127" s="45">
        <f>MAX(X4:X61)</f>
        <v>7.5099999999999056E-3</v>
      </c>
      <c r="Y127" s="43">
        <f>MAX(Y4:Y61)</f>
        <v>7.928118393234717E-3</v>
      </c>
      <c r="AD127" s="45">
        <f>MAX(AD4:AD125)</f>
        <v>3.0389999999999695E-2</v>
      </c>
      <c r="AE127" s="43">
        <f>MAX(AE4:AE125)</f>
        <v>4.2222222222222223</v>
      </c>
    </row>
    <row r="128" spans="1:31" x14ac:dyDescent="0.2">
      <c r="A128" s="17">
        <f>'FULL PMU'!M126</f>
        <v>0</v>
      </c>
      <c r="B128" s="37">
        <f>'FULL PMU'!P126</f>
        <v>3</v>
      </c>
      <c r="C128" s="37">
        <f>'FULL PMU'!R126</f>
        <v>10</v>
      </c>
      <c r="D128" s="37">
        <f>'FULL PMU'!V126</f>
        <v>0.01</v>
      </c>
      <c r="E128" s="37">
        <f>'FULL PMU'!X126</f>
        <v>1</v>
      </c>
      <c r="F128" s="9">
        <f t="shared" si="37"/>
        <v>4.9453333333333328E-4</v>
      </c>
      <c r="G128" s="18">
        <f>'FULL PMU'!F126</f>
        <v>0.14835999999999999</v>
      </c>
      <c r="H128" s="19">
        <f t="shared" si="31"/>
        <v>0.14687639999999999</v>
      </c>
      <c r="I128" s="19">
        <f t="shared" si="41"/>
        <v>0.14737093333333331</v>
      </c>
      <c r="J128" s="19">
        <f t="shared" si="42"/>
        <v>0.14786546666666667</v>
      </c>
      <c r="K128" s="19">
        <f t="shared" si="43"/>
        <v>0.14885453333333332</v>
      </c>
      <c r="L128" s="19">
        <f t="shared" si="44"/>
        <v>0.14934906666666667</v>
      </c>
      <c r="M128" s="19">
        <f t="shared" si="45"/>
        <v>0.14984359999999999</v>
      </c>
      <c r="N128" s="20">
        <f t="shared" ca="1" si="25"/>
        <v>0.78312043028008516</v>
      </c>
      <c r="O128" s="19">
        <v>0.12326352028489929</v>
      </c>
      <c r="P128" s="49">
        <f t="shared" si="26"/>
        <v>0.14723912114447943</v>
      </c>
      <c r="Q128" s="19">
        <f t="shared" si="39"/>
        <v>-1.1208788555205629E-3</v>
      </c>
      <c r="R128" s="132">
        <f t="shared" si="27"/>
        <v>1.1208788555205629E-3</v>
      </c>
      <c r="S128" s="38">
        <f t="shared" si="40"/>
        <v>7.5551284410930366E-3</v>
      </c>
    </row>
    <row r="129" spans="1:19" x14ac:dyDescent="0.2">
      <c r="A129" s="17">
        <f>'FULL PMU'!M127</f>
        <v>0</v>
      </c>
      <c r="B129" s="37">
        <f>'FULL PMU'!P127</f>
        <v>4</v>
      </c>
      <c r="C129" s="37">
        <f>'FULL PMU'!R127</f>
        <v>10</v>
      </c>
      <c r="D129" s="37">
        <f>'FULL PMU'!V127</f>
        <v>0.01</v>
      </c>
      <c r="E129" s="37">
        <f>'FULL PMU'!X127</f>
        <v>1</v>
      </c>
      <c r="F129" s="9">
        <f t="shared" si="37"/>
        <v>1.5486666666666667E-4</v>
      </c>
      <c r="G129" s="18">
        <f>'FULL PMU'!F127</f>
        <v>4.6460000000000001E-2</v>
      </c>
      <c r="H129" s="19">
        <f t="shared" si="31"/>
        <v>4.5995399999999999E-2</v>
      </c>
      <c r="I129" s="19">
        <f t="shared" si="41"/>
        <v>4.6150266666666669E-2</v>
      </c>
      <c r="J129" s="19">
        <f t="shared" si="42"/>
        <v>4.6305133333333331E-2</v>
      </c>
      <c r="K129" s="19">
        <f t="shared" si="43"/>
        <v>4.6614866666666671E-2</v>
      </c>
      <c r="L129" s="19">
        <f t="shared" si="44"/>
        <v>4.6769733333333334E-2</v>
      </c>
      <c r="M129" s="19">
        <f t="shared" si="45"/>
        <v>4.6924600000000004E-2</v>
      </c>
      <c r="N129" s="20">
        <f t="shared" ca="1" si="25"/>
        <v>0.78418661743968976</v>
      </c>
      <c r="O129" s="19">
        <v>0.19624346366838807</v>
      </c>
      <c r="P129" s="49">
        <f t="shared" si="26"/>
        <v>4.6176985286714795E-2</v>
      </c>
      <c r="Q129" s="19">
        <f t="shared" si="39"/>
        <v>-2.8301471328520678E-4</v>
      </c>
      <c r="R129" s="132">
        <f t="shared" si="27"/>
        <v>2.8301471328520678E-4</v>
      </c>
      <c r="S129" s="38">
        <f t="shared" si="40"/>
        <v>6.0915779871977349E-3</v>
      </c>
    </row>
    <row r="130" spans="1:19" x14ac:dyDescent="0.2">
      <c r="A130" s="17">
        <f>'FULL PMU'!M128</f>
        <v>0</v>
      </c>
      <c r="B130" s="37">
        <f>'FULL PMU'!P128</f>
        <v>5</v>
      </c>
      <c r="C130" s="37">
        <f>'FULL PMU'!R128</f>
        <v>10</v>
      </c>
      <c r="D130" s="37">
        <f>'FULL PMU'!V128</f>
        <v>0.01</v>
      </c>
      <c r="E130" s="37">
        <f>'FULL PMU'!X128</f>
        <v>1</v>
      </c>
      <c r="F130" s="9">
        <f t="shared" si="37"/>
        <v>5.5266666666666671E-5</v>
      </c>
      <c r="G130" s="18">
        <f>'FULL PMU'!F128</f>
        <v>1.6580000000000001E-2</v>
      </c>
      <c r="H130" s="19">
        <f t="shared" si="31"/>
        <v>1.64142E-2</v>
      </c>
      <c r="I130" s="19">
        <f t="shared" si="41"/>
        <v>1.6469466666666668E-2</v>
      </c>
      <c r="J130" s="19">
        <f t="shared" si="42"/>
        <v>1.6524733333333333E-2</v>
      </c>
      <c r="K130" s="19">
        <f t="shared" si="43"/>
        <v>1.6635266666666669E-2</v>
      </c>
      <c r="L130" s="19">
        <f t="shared" si="44"/>
        <v>1.6690533333333334E-2</v>
      </c>
      <c r="M130" s="19">
        <f t="shared" si="45"/>
        <v>1.6745800000000002E-2</v>
      </c>
      <c r="N130" s="20">
        <f t="shared" ca="1" si="25"/>
        <v>0.54814158778707578</v>
      </c>
      <c r="O130" s="19">
        <v>0.78206384728489842</v>
      </c>
      <c r="P130" s="49">
        <f t="shared" si="26"/>
        <v>1.6673785592860396E-2</v>
      </c>
      <c r="Q130" s="19">
        <f t="shared" si="39"/>
        <v>9.37855928603952E-5</v>
      </c>
      <c r="R130" s="132">
        <f t="shared" si="27"/>
        <v>9.37855928603952E-5</v>
      </c>
      <c r="S130" s="38">
        <f t="shared" si="40"/>
        <v>5.656549629698142E-3</v>
      </c>
    </row>
    <row r="131" spans="1:19" x14ac:dyDescent="0.2">
      <c r="A131" s="17">
        <f>'FULL PMU'!M129</f>
        <v>0</v>
      </c>
      <c r="B131" s="37">
        <f>'FULL PMU'!P129</f>
        <v>6</v>
      </c>
      <c r="C131" s="37">
        <f>'FULL PMU'!R129</f>
        <v>10</v>
      </c>
      <c r="D131" s="37">
        <f>'FULL PMU'!V129</f>
        <v>0.01</v>
      </c>
      <c r="E131" s="37">
        <f>'FULL PMU'!X129</f>
        <v>1</v>
      </c>
      <c r="F131" s="9">
        <f t="shared" si="37"/>
        <v>7.3999999999999996E-5</v>
      </c>
      <c r="G131" s="18">
        <f>'FULL PMU'!F129</f>
        <v>-2.2200000000000001E-2</v>
      </c>
      <c r="H131" s="19">
        <f t="shared" si="31"/>
        <v>-2.2422000000000001E-2</v>
      </c>
      <c r="I131" s="19">
        <f t="shared" si="41"/>
        <v>-2.2348E-2</v>
      </c>
      <c r="J131" s="19">
        <f t="shared" si="42"/>
        <v>-2.2274000000000002E-2</v>
      </c>
      <c r="K131" s="19">
        <f t="shared" si="43"/>
        <v>-2.2126E-2</v>
      </c>
      <c r="L131" s="19">
        <f t="shared" si="44"/>
        <v>-2.2052000000000002E-2</v>
      </c>
      <c r="M131" s="19">
        <f t="shared" si="45"/>
        <v>-2.1978000000000001E-2</v>
      </c>
      <c r="N131" s="20">
        <f t="shared" ca="1" si="25"/>
        <v>0.21426534639905159</v>
      </c>
      <c r="O131" s="19">
        <v>2.5874329251573069E-2</v>
      </c>
      <c r="P131" s="49">
        <f t="shared" si="26"/>
        <v>-2.2411081718452124E-2</v>
      </c>
      <c r="Q131" s="19">
        <f t="shared" si="39"/>
        <v>-2.1108171845212256E-4</v>
      </c>
      <c r="R131" s="132">
        <f t="shared" si="27"/>
        <v>2.1108171845212256E-4</v>
      </c>
      <c r="S131" s="38">
        <f t="shared" si="40"/>
        <v>9.5081855158613768E-3</v>
      </c>
    </row>
    <row r="132" spans="1:19" x14ac:dyDescent="0.2">
      <c r="A132" s="17">
        <f>'FULL PMU'!M130</f>
        <v>0</v>
      </c>
      <c r="B132" s="37">
        <f>'FULL PMU'!P130</f>
        <v>7</v>
      </c>
      <c r="C132" s="37">
        <f>'FULL PMU'!R130</f>
        <v>10</v>
      </c>
      <c r="D132" s="37">
        <f>'FULL PMU'!V130</f>
        <v>0.01</v>
      </c>
      <c r="E132" s="37">
        <f>'FULL PMU'!X130</f>
        <v>1</v>
      </c>
      <c r="F132" s="9">
        <f t="shared" si="37"/>
        <v>2.3166666666666666E-5</v>
      </c>
      <c r="G132" s="18">
        <f>'FULL PMU'!F130</f>
        <v>-6.9499999999999996E-3</v>
      </c>
      <c r="H132" s="19">
        <f t="shared" si="31"/>
        <v>-7.0194999999999997E-3</v>
      </c>
      <c r="I132" s="19">
        <f t="shared" si="41"/>
        <v>-6.9963333333333327E-3</v>
      </c>
      <c r="J132" s="19">
        <f t="shared" si="42"/>
        <v>-6.9731666666666666E-3</v>
      </c>
      <c r="K132" s="19">
        <f t="shared" si="43"/>
        <v>-6.9268333333333326E-3</v>
      </c>
      <c r="L132" s="19">
        <f t="shared" si="44"/>
        <v>-6.9036666666666665E-3</v>
      </c>
      <c r="M132" s="19">
        <f t="shared" si="45"/>
        <v>-6.8804999999999995E-3</v>
      </c>
      <c r="N132" s="20">
        <f t="shared" ca="1" si="25"/>
        <v>0.93058557089106109</v>
      </c>
      <c r="O132" s="19">
        <v>0.25101262905366761</v>
      </c>
      <c r="P132" s="49">
        <f t="shared" si="26"/>
        <v>-6.9847029425063071E-3</v>
      </c>
      <c r="Q132" s="19">
        <f t="shared" si="39"/>
        <v>-3.4702942506307545E-5</v>
      </c>
      <c r="R132" s="132">
        <f t="shared" si="27"/>
        <v>3.4702942506307545E-5</v>
      </c>
      <c r="S132" s="38">
        <f t="shared" si="40"/>
        <v>4.9932291375982081E-3</v>
      </c>
    </row>
    <row r="133" spans="1:19" x14ac:dyDescent="0.2">
      <c r="A133" s="17">
        <f>'FULL PMU'!M131</f>
        <v>0</v>
      </c>
      <c r="B133" s="37">
        <f>'FULL PMU'!P131</f>
        <v>8</v>
      </c>
      <c r="C133" s="37">
        <f>'FULL PMU'!R131</f>
        <v>10</v>
      </c>
      <c r="D133" s="37">
        <f>'FULL PMU'!V131</f>
        <v>0.01</v>
      </c>
      <c r="E133" s="37">
        <f>'FULL PMU'!X131</f>
        <v>1</v>
      </c>
      <c r="F133" s="9">
        <f t="shared" si="37"/>
        <v>5.1550000000000001E-4</v>
      </c>
      <c r="G133" s="18">
        <f>'FULL PMU'!F131</f>
        <v>-0.15465000000000001</v>
      </c>
      <c r="H133" s="19">
        <f t="shared" si="31"/>
        <v>-0.15619650000000002</v>
      </c>
      <c r="I133" s="19">
        <f t="shared" si="41"/>
        <v>-0.15568100000000001</v>
      </c>
      <c r="J133" s="19">
        <f t="shared" si="42"/>
        <v>-0.15516550000000001</v>
      </c>
      <c r="K133" s="19">
        <f t="shared" si="43"/>
        <v>-0.15413450000000001</v>
      </c>
      <c r="L133" s="19">
        <f t="shared" si="44"/>
        <v>-0.15361900000000001</v>
      </c>
      <c r="M133" s="19">
        <f t="shared" si="45"/>
        <v>-0.1531035</v>
      </c>
      <c r="N133" s="20">
        <f t="shared" ref="N133:N139" ca="1" si="46">RAND()</f>
        <v>5.592067239170373E-2</v>
      </c>
      <c r="O133" s="19">
        <v>0.58189845618834091</v>
      </c>
      <c r="P133" s="49">
        <f t="shared" ref="P133:P139" si="47">((M133-H133)*(O133-$H$2)/($M$2-$H$2))+(H133)</f>
        <v>-0.15439600228116862</v>
      </c>
      <c r="Q133" s="19">
        <f t="shared" si="39"/>
        <v>2.5399771883138911E-4</v>
      </c>
      <c r="R133" s="132">
        <f t="shared" ref="R133:R139" si="48">ABS(Q133)</f>
        <v>2.5399771883138911E-4</v>
      </c>
      <c r="S133" s="38">
        <f t="shared" si="40"/>
        <v>1.6424036135233694E-3</v>
      </c>
    </row>
    <row r="134" spans="1:19" x14ac:dyDescent="0.2">
      <c r="A134" s="17">
        <f>'FULL PMU'!M132</f>
        <v>0</v>
      </c>
      <c r="B134" s="37">
        <f>'FULL PMU'!P132</f>
        <v>9</v>
      </c>
      <c r="C134" s="37">
        <f>'FULL PMU'!R132</f>
        <v>10</v>
      </c>
      <c r="D134" s="37">
        <f>'FULL PMU'!V132</f>
        <v>0.01</v>
      </c>
      <c r="E134" s="37">
        <f>'FULL PMU'!X132</f>
        <v>1</v>
      </c>
      <c r="F134" s="9">
        <f t="shared" si="37"/>
        <v>7.6283333333333335E-4</v>
      </c>
      <c r="G134" s="18">
        <f>'FULL PMU'!F132</f>
        <v>0.22885</v>
      </c>
      <c r="H134" s="19">
        <f t="shared" ref="H134:H139" si="49">$G134-3*F134</f>
        <v>0.2265615</v>
      </c>
      <c r="I134" s="19">
        <f t="shared" si="41"/>
        <v>0.22732433333333332</v>
      </c>
      <c r="J134" s="19">
        <f t="shared" si="42"/>
        <v>0.22808716666666667</v>
      </c>
      <c r="K134" s="19">
        <f t="shared" si="43"/>
        <v>0.22961283333333332</v>
      </c>
      <c r="L134" s="19">
        <f t="shared" si="44"/>
        <v>0.23037566666666667</v>
      </c>
      <c r="M134" s="19">
        <f t="shared" si="45"/>
        <v>0.2311385</v>
      </c>
      <c r="N134" s="20">
        <f t="shared" ca="1" si="46"/>
        <v>0.10291914785199696</v>
      </c>
      <c r="O134" s="19">
        <v>0.8514354277605598</v>
      </c>
      <c r="P134" s="49">
        <f t="shared" si="47"/>
        <v>0.23046287471458948</v>
      </c>
      <c r="Q134" s="19">
        <f t="shared" si="39"/>
        <v>1.6128747145894851E-3</v>
      </c>
      <c r="R134" s="132">
        <f t="shared" si="48"/>
        <v>1.6128747145894851E-3</v>
      </c>
      <c r="S134" s="38">
        <f t="shared" si="40"/>
        <v>7.0477374463162991E-3</v>
      </c>
    </row>
    <row r="135" spans="1:19" x14ac:dyDescent="0.2">
      <c r="A135" s="17">
        <f>'FULL PMU'!M133</f>
        <v>0</v>
      </c>
      <c r="B135" s="37">
        <f>'FULL PMU'!P133</f>
        <v>10</v>
      </c>
      <c r="C135" s="37">
        <f>'FULL PMU'!R133</f>
        <v>10</v>
      </c>
      <c r="D135" s="37">
        <f>'FULL PMU'!V133</f>
        <v>0.01</v>
      </c>
      <c r="E135" s="37">
        <f>'FULL PMU'!X133</f>
        <v>1</v>
      </c>
      <c r="F135" s="9">
        <f t="shared" si="37"/>
        <v>2.5490000000000002E-4</v>
      </c>
      <c r="G135" s="18">
        <f>'FULL PMU'!F133</f>
        <v>7.6469999999999996E-2</v>
      </c>
      <c r="H135" s="19">
        <f t="shared" si="49"/>
        <v>7.5705300000000003E-2</v>
      </c>
      <c r="I135" s="19">
        <f t="shared" si="41"/>
        <v>7.5960199999999992E-2</v>
      </c>
      <c r="J135" s="19">
        <f t="shared" si="42"/>
        <v>7.6215099999999994E-2</v>
      </c>
      <c r="K135" s="19">
        <f t="shared" si="43"/>
        <v>7.6724899999999999E-2</v>
      </c>
      <c r="L135" s="19">
        <f t="shared" si="44"/>
        <v>7.6979800000000001E-2</v>
      </c>
      <c r="M135" s="19">
        <f t="shared" si="45"/>
        <v>7.7234699999999989E-2</v>
      </c>
      <c r="N135" s="20">
        <f t="shared" ca="1" si="46"/>
        <v>0.35848457304665615</v>
      </c>
      <c r="O135" s="19">
        <v>0.85908961497956615</v>
      </c>
      <c r="P135" s="49">
        <f t="shared" si="47"/>
        <v>7.7020678489070224E-2</v>
      </c>
      <c r="Q135" s="19">
        <f t="shared" si="39"/>
        <v>5.5067848907022765E-4</v>
      </c>
      <c r="R135" s="132">
        <f t="shared" si="48"/>
        <v>5.5067848907022765E-4</v>
      </c>
      <c r="S135" s="38">
        <f t="shared" si="40"/>
        <v>7.2012356358078684E-3</v>
      </c>
    </row>
    <row r="136" spans="1:19" x14ac:dyDescent="0.2">
      <c r="A136" s="17">
        <f>'FULL PMU'!M134</f>
        <v>0</v>
      </c>
      <c r="B136" s="37">
        <f>'FULL PMU'!P134</f>
        <v>11</v>
      </c>
      <c r="C136" s="37">
        <f>'FULL PMU'!R134</f>
        <v>10</v>
      </c>
      <c r="D136" s="37">
        <f>'FULL PMU'!V134</f>
        <v>0.01</v>
      </c>
      <c r="E136" s="37">
        <f>'FULL PMU'!X134</f>
        <v>1</v>
      </c>
      <c r="F136" s="9">
        <f t="shared" si="37"/>
        <v>8.0566666666666669E-5</v>
      </c>
      <c r="G136" s="18">
        <f>'FULL PMU'!F134</f>
        <v>2.4170000000000001E-2</v>
      </c>
      <c r="H136" s="19">
        <f t="shared" si="49"/>
        <v>2.39283E-2</v>
      </c>
      <c r="I136" s="19">
        <f t="shared" si="41"/>
        <v>2.4008866666666667E-2</v>
      </c>
      <c r="J136" s="19">
        <f t="shared" si="42"/>
        <v>2.4089433333333334E-2</v>
      </c>
      <c r="K136" s="19">
        <f t="shared" si="43"/>
        <v>2.4250566666666667E-2</v>
      </c>
      <c r="L136" s="19">
        <f t="shared" si="44"/>
        <v>2.4331133333333334E-2</v>
      </c>
      <c r="M136" s="19">
        <f t="shared" si="45"/>
        <v>2.4411700000000001E-2</v>
      </c>
      <c r="N136" s="20">
        <f t="shared" ca="1" si="46"/>
        <v>0.56288199192398292</v>
      </c>
      <c r="O136" s="19">
        <v>0.82096532602591044</v>
      </c>
      <c r="P136" s="49">
        <f t="shared" si="47"/>
        <v>2.432557469026464E-2</v>
      </c>
      <c r="Q136" s="19">
        <f t="shared" si="39"/>
        <v>1.5557469026463919E-4</v>
      </c>
      <c r="R136" s="132">
        <f t="shared" si="48"/>
        <v>1.5557469026463919E-4</v>
      </c>
      <c r="S136" s="38">
        <f t="shared" si="40"/>
        <v>6.436685571561406E-3</v>
      </c>
    </row>
    <row r="137" spans="1:19" x14ac:dyDescent="0.2">
      <c r="A137" s="17">
        <f>'FULL PMU'!M135</f>
        <v>0</v>
      </c>
      <c r="B137" s="37">
        <f>'FULL PMU'!P135</f>
        <v>12</v>
      </c>
      <c r="C137" s="37">
        <f>'FULL PMU'!R135</f>
        <v>10</v>
      </c>
      <c r="D137" s="37">
        <f>'FULL PMU'!V135</f>
        <v>0.01</v>
      </c>
      <c r="E137" s="37">
        <f>'FULL PMU'!X135</f>
        <v>1</v>
      </c>
      <c r="F137" s="9">
        <f t="shared" si="37"/>
        <v>9.9000000000000008E-5</v>
      </c>
      <c r="G137" s="18">
        <f>'FULL PMU'!F135</f>
        <v>2.9700000000000001E-2</v>
      </c>
      <c r="H137" s="19">
        <f t="shared" si="49"/>
        <v>2.9403000000000002E-2</v>
      </c>
      <c r="I137" s="19">
        <f t="shared" si="41"/>
        <v>2.9502E-2</v>
      </c>
      <c r="J137" s="19">
        <f t="shared" si="42"/>
        <v>2.9601000000000002E-2</v>
      </c>
      <c r="K137" s="19">
        <f t="shared" si="43"/>
        <v>2.9798999999999999E-2</v>
      </c>
      <c r="L137" s="19">
        <f t="shared" si="44"/>
        <v>2.9898000000000001E-2</v>
      </c>
      <c r="M137" s="19">
        <f t="shared" si="45"/>
        <v>2.9996999999999999E-2</v>
      </c>
      <c r="N137" s="20">
        <f t="shared" ca="1" si="46"/>
        <v>1.1665813284277626E-2</v>
      </c>
      <c r="O137" s="19">
        <v>0.96733957324070396</v>
      </c>
      <c r="P137" s="49">
        <f t="shared" si="47"/>
        <v>2.997835125489319E-2</v>
      </c>
      <c r="Q137" s="19">
        <f t="shared" si="39"/>
        <v>2.7835125489318949E-4</v>
      </c>
      <c r="R137" s="132">
        <f t="shared" si="48"/>
        <v>2.7835125489318949E-4</v>
      </c>
      <c r="S137" s="38">
        <f t="shared" si="40"/>
        <v>9.3720961243498133E-3</v>
      </c>
    </row>
    <row r="138" spans="1:19" x14ac:dyDescent="0.2">
      <c r="A138" s="17">
        <f>'FULL PMU'!M136</f>
        <v>0</v>
      </c>
      <c r="B138" s="37">
        <f>'FULL PMU'!P136</f>
        <v>13</v>
      </c>
      <c r="C138" s="37">
        <f>'FULL PMU'!R136</f>
        <v>10</v>
      </c>
      <c r="D138" s="37">
        <f>'FULL PMU'!V136</f>
        <v>0.01</v>
      </c>
      <c r="E138" s="37">
        <f>'FULL PMU'!X136</f>
        <v>1</v>
      </c>
      <c r="F138" s="9">
        <f t="shared" si="37"/>
        <v>3.0666666666666668E-4</v>
      </c>
      <c r="G138" s="18">
        <f>'FULL PMU'!F136</f>
        <v>9.1999999999999998E-2</v>
      </c>
      <c r="H138" s="19">
        <f t="shared" si="49"/>
        <v>9.1079999999999994E-2</v>
      </c>
      <c r="I138" s="19">
        <f t="shared" si="41"/>
        <v>9.1386666666666672E-2</v>
      </c>
      <c r="J138" s="19">
        <f t="shared" si="42"/>
        <v>9.1693333333333335E-2</v>
      </c>
      <c r="K138" s="19">
        <f t="shared" si="43"/>
        <v>9.2306666666666662E-2</v>
      </c>
      <c r="L138" s="19">
        <f t="shared" si="44"/>
        <v>9.2613333333333325E-2</v>
      </c>
      <c r="M138" s="19">
        <f t="shared" si="45"/>
        <v>9.2920000000000003E-2</v>
      </c>
      <c r="N138" s="20">
        <f t="shared" ca="1" si="46"/>
        <v>0.71124561766749361</v>
      </c>
      <c r="O138" s="19">
        <v>0.77126288134182697</v>
      </c>
      <c r="P138" s="49">
        <f t="shared" si="47"/>
        <v>9.2500474984126099E-2</v>
      </c>
      <c r="Q138" s="19">
        <f t="shared" si="39"/>
        <v>5.0047498412610081E-4</v>
      </c>
      <c r="R138" s="132">
        <f t="shared" si="48"/>
        <v>5.0047498412610081E-4</v>
      </c>
      <c r="S138" s="38">
        <f t="shared" si="40"/>
        <v>5.4399454796315305E-3</v>
      </c>
    </row>
    <row r="139" spans="1:19" ht="13.5" thickBot="1" x14ac:dyDescent="0.25">
      <c r="A139" s="129">
        <f>'FULL PMU'!M137</f>
        <v>0</v>
      </c>
      <c r="B139" s="130">
        <f>'FULL PMU'!P137</f>
        <v>14</v>
      </c>
      <c r="C139" s="130">
        <f>'FULL PMU'!R137</f>
        <v>10</v>
      </c>
      <c r="D139" s="130">
        <f>'FULL PMU'!V137</f>
        <v>0.01</v>
      </c>
      <c r="E139" s="130">
        <f>'FULL PMU'!X137</f>
        <v>1</v>
      </c>
      <c r="F139" s="131">
        <f t="shared" si="37"/>
        <v>2.7589999999999998E-4</v>
      </c>
      <c r="G139" s="26">
        <f>'FULL PMU'!F137</f>
        <v>8.2769999999999996E-2</v>
      </c>
      <c r="H139" s="27">
        <f t="shared" si="49"/>
        <v>8.1942299999999996E-2</v>
      </c>
      <c r="I139" s="27">
        <f t="shared" si="41"/>
        <v>8.2218199999999991E-2</v>
      </c>
      <c r="J139" s="27">
        <f t="shared" si="42"/>
        <v>8.2494100000000001E-2</v>
      </c>
      <c r="K139" s="27">
        <f t="shared" si="43"/>
        <v>8.3045899999999992E-2</v>
      </c>
      <c r="L139" s="27">
        <f t="shared" si="44"/>
        <v>8.3321800000000001E-2</v>
      </c>
      <c r="M139" s="27">
        <f t="shared" si="45"/>
        <v>8.3597699999999997E-2</v>
      </c>
      <c r="N139" s="28">
        <f t="shared" ca="1" si="46"/>
        <v>0.19684560596823297</v>
      </c>
      <c r="O139" s="27">
        <v>0.29212079470983898</v>
      </c>
      <c r="P139" s="52">
        <f t="shared" si="47"/>
        <v>8.2424945115374168E-2</v>
      </c>
      <c r="Q139" s="27">
        <f t="shared" si="39"/>
        <v>-3.4505488462582834E-4</v>
      </c>
      <c r="R139" s="133">
        <f t="shared" si="48"/>
        <v>3.4505488462582834E-4</v>
      </c>
      <c r="S139" s="38">
        <f t="shared" si="40"/>
        <v>4.1688399737323713E-3</v>
      </c>
    </row>
    <row r="140" spans="1:19" x14ac:dyDescent="0.2">
      <c r="A140" s="17"/>
    </row>
    <row r="141" spans="1:19" x14ac:dyDescent="0.2">
      <c r="A141" s="17"/>
    </row>
    <row r="142" spans="1:19" x14ac:dyDescent="0.2">
      <c r="A142" s="17"/>
    </row>
    <row r="143" spans="1:19" x14ac:dyDescent="0.2">
      <c r="A143" s="17"/>
    </row>
    <row r="144" spans="1:19" x14ac:dyDescent="0.2">
      <c r="A144" s="17"/>
    </row>
    <row r="145" spans="1:1" x14ac:dyDescent="0.2">
      <c r="A145" s="17"/>
    </row>
    <row r="146" spans="1:1" x14ac:dyDescent="0.2">
      <c r="A146" s="17"/>
    </row>
    <row r="147" spans="1:1" x14ac:dyDescent="0.2">
      <c r="A147" s="17"/>
    </row>
    <row r="148" spans="1:1" x14ac:dyDescent="0.2">
      <c r="A148" s="17"/>
    </row>
  </sheetData>
  <mergeCells count="1">
    <mergeCell ref="J1:K1"/>
  </mergeCells>
  <phoneticPr fontId="3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workbookViewId="0">
      <selection activeCell="G5" sqref="G5:G43"/>
    </sheetView>
  </sheetViews>
  <sheetFormatPr defaultRowHeight="12.75" x14ac:dyDescent="0.2"/>
  <cols>
    <col min="1" max="5" width="6.140625" style="147" customWidth="1"/>
    <col min="6" max="6" width="8" bestFit="1" customWidth="1"/>
    <col min="7" max="7" width="12.5703125" style="149" bestFit="1" customWidth="1"/>
    <col min="8" max="8" width="9.140625" style="6"/>
    <col min="12" max="12" width="9.28515625" bestFit="1" customWidth="1"/>
    <col min="13" max="13" width="3.42578125" customWidth="1"/>
    <col min="16" max="16" width="6" customWidth="1"/>
  </cols>
  <sheetData>
    <row r="1" spans="1:12" s="54" customFormat="1" ht="13.5" thickBot="1" x14ac:dyDescent="0.25">
      <c r="A1" s="203" t="s">
        <v>970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s="54" customFormat="1" ht="13.5" thickTop="1" x14ac:dyDescent="0.2">
      <c r="A2" s="155"/>
      <c r="B2" s="155"/>
      <c r="C2" s="155"/>
      <c r="D2" s="155"/>
      <c r="E2" s="155"/>
      <c r="F2" s="155"/>
      <c r="G2" s="190" t="s">
        <v>418</v>
      </c>
      <c r="H2" s="156">
        <v>0</v>
      </c>
      <c r="I2" s="191">
        <v>0.98</v>
      </c>
      <c r="J2" s="191"/>
      <c r="K2" s="192"/>
      <c r="L2" s="191" t="e">
        <f ca="1">STDEV(L5:L43)</f>
        <v>#DIV/0!</v>
      </c>
    </row>
    <row r="3" spans="1:12" s="54" customFormat="1" ht="13.5" thickBot="1" x14ac:dyDescent="0.25">
      <c r="A3" s="171"/>
      <c r="B3" s="171"/>
      <c r="C3" s="171"/>
      <c r="D3" s="171"/>
      <c r="E3" s="171"/>
      <c r="F3" s="171"/>
      <c r="G3" s="172"/>
      <c r="H3" s="173">
        <v>1</v>
      </c>
      <c r="I3" s="193">
        <v>1.02</v>
      </c>
      <c r="J3" s="193"/>
      <c r="K3" s="193"/>
      <c r="L3" s="193" t="s">
        <v>418</v>
      </c>
    </row>
    <row r="4" spans="1:12" s="150" customFormat="1" ht="13.5" thickBot="1" x14ac:dyDescent="0.25">
      <c r="A4" s="159" t="s">
        <v>671</v>
      </c>
      <c r="B4" s="159" t="s">
        <v>672</v>
      </c>
      <c r="C4" s="159" t="s">
        <v>673</v>
      </c>
      <c r="D4" s="159" t="s">
        <v>425</v>
      </c>
      <c r="E4" s="159" t="s">
        <v>426</v>
      </c>
      <c r="F4" s="159" t="s">
        <v>966</v>
      </c>
      <c r="G4" s="160" t="s">
        <v>667</v>
      </c>
      <c r="H4" s="159"/>
      <c r="I4" s="159" t="s">
        <v>967</v>
      </c>
      <c r="J4" s="159"/>
      <c r="K4" s="159" t="s">
        <v>968</v>
      </c>
      <c r="L4" s="161" t="e">
        <f ca="1">AVERAGE(L5:L43)</f>
        <v>#DIV/0!</v>
      </c>
    </row>
    <row r="5" spans="1:12" x14ac:dyDescent="0.2">
      <c r="A5" s="163">
        <v>1</v>
      </c>
      <c r="B5" s="164">
        <v>2</v>
      </c>
      <c r="C5" s="164">
        <v>1</v>
      </c>
      <c r="D5" s="164">
        <v>0.02</v>
      </c>
      <c r="E5" s="165">
        <v>1</v>
      </c>
      <c r="F5" s="198">
        <f>((D5*ABS(G5))+(0.0052*E5))/3</f>
        <v>2.1073841185832751E-3</v>
      </c>
      <c r="G5" s="185">
        <v>-5.6107617787491293E-2</v>
      </c>
      <c r="H5" s="186">
        <f ca="1">RAND()</f>
        <v>0.28840089635922606</v>
      </c>
      <c r="I5" s="188">
        <f t="shared" ref="I5:I43" ca="1" si="0">G5*($I$2+H5*($I$3-$I$2))</f>
        <v>-5.5632724922241202E-2</v>
      </c>
      <c r="J5" s="181">
        <f ca="1">(I5-G5)</f>
        <v>4.7489286525009139E-4</v>
      </c>
      <c r="K5" s="182">
        <f ca="1">ABS(I5-G5)</f>
        <v>4.7489286525009139E-4</v>
      </c>
      <c r="L5" s="195">
        <f t="shared" ref="L5:L32" ca="1" si="1">K5/ABS(G5)</f>
        <v>8.4639641456309457E-3</v>
      </c>
    </row>
    <row r="6" spans="1:12" x14ac:dyDescent="0.2">
      <c r="A6" s="166">
        <v>1</v>
      </c>
      <c r="B6" s="162">
        <v>5</v>
      </c>
      <c r="C6" s="162">
        <v>1</v>
      </c>
      <c r="D6" s="162">
        <v>0.02</v>
      </c>
      <c r="E6" s="167">
        <v>1</v>
      </c>
      <c r="F6" s="199">
        <f t="shared" ref="F6:F43" si="2">((D6*ABS(G6))+(0.0052*E6))/3</f>
        <v>2.0767497741186274E-3</v>
      </c>
      <c r="G6" s="154">
        <v>5.1512466117794142E-2</v>
      </c>
      <c r="H6" s="174">
        <f t="shared" ref="H6:H43" ca="1" si="3">RAND()</f>
        <v>0.15229616514672872</v>
      </c>
      <c r="I6" s="189">
        <f t="shared" ca="1" si="0"/>
        <v>5.0796022837317892E-2</v>
      </c>
      <c r="J6" s="183">
        <f t="shared" ref="J6:J43" ca="1" si="4">(I6-G6)</f>
        <v>-7.164432804762505E-4</v>
      </c>
      <c r="K6" s="153">
        <f t="shared" ref="K6:K43" ca="1" si="5">ABS(I6-G6)</f>
        <v>7.164432804762505E-4</v>
      </c>
      <c r="L6" s="196">
        <f t="shared" ca="1" si="1"/>
        <v>1.3908153394130878E-2</v>
      </c>
    </row>
    <row r="7" spans="1:12" x14ac:dyDescent="0.2">
      <c r="A7" s="166">
        <v>2</v>
      </c>
      <c r="B7" s="162">
        <v>3</v>
      </c>
      <c r="C7" s="162">
        <v>1</v>
      </c>
      <c r="D7" s="162">
        <v>0.02</v>
      </c>
      <c r="E7" s="167">
        <v>1</v>
      </c>
      <c r="F7" s="199">
        <f t="shared" si="2"/>
        <v>2.4591938795617881E-3</v>
      </c>
      <c r="G7" s="154">
        <v>0.10887908193426821</v>
      </c>
      <c r="H7" s="174">
        <f t="shared" ca="1" si="3"/>
        <v>0.74582580720924563</v>
      </c>
      <c r="I7" s="189">
        <f t="shared" ca="1" si="0"/>
        <v>0.10994969346245592</v>
      </c>
      <c r="J7" s="183">
        <f t="shared" ca="1" si="4"/>
        <v>1.0706115281877149E-3</v>
      </c>
      <c r="K7" s="153">
        <f t="shared" ca="1" si="5"/>
        <v>1.0706115281877149E-3</v>
      </c>
      <c r="L7" s="196">
        <f t="shared" ca="1" si="1"/>
        <v>9.8330322883697502E-3</v>
      </c>
    </row>
    <row r="8" spans="1:12" x14ac:dyDescent="0.2">
      <c r="A8" s="166">
        <v>4</v>
      </c>
      <c r="B8" s="162">
        <v>7</v>
      </c>
      <c r="C8" s="162">
        <v>1</v>
      </c>
      <c r="D8" s="162">
        <v>0.02</v>
      </c>
      <c r="E8" s="167">
        <v>1</v>
      </c>
      <c r="F8" s="199">
        <f t="shared" si="2"/>
        <v>2.0766426664482539E-3</v>
      </c>
      <c r="G8" s="154">
        <v>5.1496399967238066E-2</v>
      </c>
      <c r="H8" s="174">
        <f t="shared" ca="1" si="3"/>
        <v>0.70275831668734678</v>
      </c>
      <c r="I8" s="189">
        <f t="shared" ca="1" si="0"/>
        <v>5.1914052902150683E-2</v>
      </c>
      <c r="J8" s="183">
        <f t="shared" ca="1" si="4"/>
        <v>4.1765293491261707E-4</v>
      </c>
      <c r="K8" s="153">
        <f t="shared" ca="1" si="5"/>
        <v>4.1765293491261707E-4</v>
      </c>
      <c r="L8" s="196">
        <f t="shared" ca="1" si="1"/>
        <v>8.1103326674937908E-3</v>
      </c>
    </row>
    <row r="9" spans="1:12" x14ac:dyDescent="0.2">
      <c r="A9" s="166">
        <v>4</v>
      </c>
      <c r="B9" s="162">
        <v>9</v>
      </c>
      <c r="C9" s="162">
        <v>1</v>
      </c>
      <c r="D9" s="162">
        <v>0.02</v>
      </c>
      <c r="E9" s="167">
        <v>1</v>
      </c>
      <c r="F9" s="199">
        <f t="shared" si="2"/>
        <v>1.9316231041295387E-3</v>
      </c>
      <c r="G9" s="154">
        <v>2.9743465619430823E-2</v>
      </c>
      <c r="H9" s="174">
        <f t="shared" ca="1" si="3"/>
        <v>0.62446303625430521</v>
      </c>
      <c r="I9" s="189">
        <f t="shared" ca="1" si="0"/>
        <v>2.9891544101019622E-2</v>
      </c>
      <c r="J9" s="183">
        <f t="shared" ca="1" si="4"/>
        <v>1.4807848158879949E-4</v>
      </c>
      <c r="K9" s="153">
        <f t="shared" ca="1" si="5"/>
        <v>1.4807848158879949E-4</v>
      </c>
      <c r="L9" s="196">
        <f t="shared" ca="1" si="1"/>
        <v>4.978521450172327E-3</v>
      </c>
    </row>
    <row r="10" spans="1:12" x14ac:dyDescent="0.2">
      <c r="A10" s="166">
        <v>5</v>
      </c>
      <c r="B10" s="162">
        <v>2</v>
      </c>
      <c r="C10" s="162">
        <v>1</v>
      </c>
      <c r="D10" s="162">
        <v>0.02</v>
      </c>
      <c r="E10" s="167">
        <v>1</v>
      </c>
      <c r="F10" s="199">
        <f t="shared" si="2"/>
        <v>2.3408673071427222E-3</v>
      </c>
      <c r="G10" s="154">
        <v>-9.1130096071408317E-2</v>
      </c>
      <c r="H10" s="174">
        <f t="shared" ca="1" si="3"/>
        <v>0.80134201282047957</v>
      </c>
      <c r="I10" s="189">
        <f t="shared" ca="1" si="0"/>
        <v>-9.2228549134555596E-2</v>
      </c>
      <c r="J10" s="183">
        <f t="shared" ca="1" si="4"/>
        <v>-1.0984530631472783E-3</v>
      </c>
      <c r="K10" s="153">
        <f t="shared" ca="1" si="5"/>
        <v>1.0984530631472783E-3</v>
      </c>
      <c r="L10" s="196">
        <f t="shared" ca="1" si="1"/>
        <v>1.2053680512819225E-2</v>
      </c>
    </row>
    <row r="11" spans="1:12" x14ac:dyDescent="0.2">
      <c r="A11" s="166">
        <v>6</v>
      </c>
      <c r="B11" s="162">
        <v>11</v>
      </c>
      <c r="C11" s="162">
        <v>1</v>
      </c>
      <c r="D11" s="162">
        <v>0.02</v>
      </c>
      <c r="E11" s="167">
        <v>1</v>
      </c>
      <c r="F11" s="199">
        <f t="shared" si="2"/>
        <v>1.7530415039263387E-3</v>
      </c>
      <c r="G11" s="154">
        <v>2.9562255889508116E-3</v>
      </c>
      <c r="H11" s="174">
        <f t="shared" ca="1" si="3"/>
        <v>0.78424301428071164</v>
      </c>
      <c r="I11" s="189">
        <f t="shared" ca="1" si="0"/>
        <v>2.9898370478426976E-3</v>
      </c>
      <c r="J11" s="183">
        <f t="shared" ca="1" si="4"/>
        <v>3.3611458891886093E-5</v>
      </c>
      <c r="K11" s="153">
        <f t="shared" ca="1" si="5"/>
        <v>3.3611458891886093E-5</v>
      </c>
      <c r="L11" s="196">
        <f t="shared" ca="1" si="1"/>
        <v>1.1369720571228488E-2</v>
      </c>
    </row>
    <row r="12" spans="1:12" x14ac:dyDescent="0.2">
      <c r="A12" s="166">
        <v>6</v>
      </c>
      <c r="B12" s="162">
        <v>12</v>
      </c>
      <c r="C12" s="162">
        <v>1</v>
      </c>
      <c r="D12" s="162">
        <v>0.02</v>
      </c>
      <c r="E12" s="167">
        <v>1</v>
      </c>
      <c r="F12" s="199">
        <f t="shared" si="2"/>
        <v>1.7955005524877994E-3</v>
      </c>
      <c r="G12" s="154">
        <v>9.3250828731699098E-3</v>
      </c>
      <c r="H12" s="174">
        <f t="shared" ca="1" si="3"/>
        <v>0.13997836677347619</v>
      </c>
      <c r="I12" s="189">
        <f t="shared" ca="1" si="0"/>
        <v>9.1907936105310572E-3</v>
      </c>
      <c r="J12" s="183">
        <f t="shared" ca="1" si="4"/>
        <v>-1.3428926263885262E-4</v>
      </c>
      <c r="K12" s="153">
        <f t="shared" ca="1" si="5"/>
        <v>1.3428926263885262E-4</v>
      </c>
      <c r="L12" s="196">
        <f t="shared" ca="1" si="1"/>
        <v>1.4400865329060949E-2</v>
      </c>
    </row>
    <row r="13" spans="1:12" x14ac:dyDescent="0.2">
      <c r="A13" s="166">
        <v>6</v>
      </c>
      <c r="B13" s="162">
        <v>13</v>
      </c>
      <c r="C13" s="162">
        <v>1</v>
      </c>
      <c r="D13" s="162">
        <v>0.02</v>
      </c>
      <c r="E13" s="167">
        <v>1</v>
      </c>
      <c r="F13" s="199">
        <f t="shared" si="2"/>
        <v>1.8786624603926994E-3</v>
      </c>
      <c r="G13" s="154">
        <v>2.1799369058904894E-2</v>
      </c>
      <c r="H13" s="174">
        <f t="shared" ca="1" si="3"/>
        <v>2.9446008834625892E-2</v>
      </c>
      <c r="I13" s="189">
        <f t="shared" ca="1" si="0"/>
        <v>2.1389057854282707E-2</v>
      </c>
      <c r="J13" s="183">
        <f t="shared" ca="1" si="4"/>
        <v>-4.1031120462218726E-4</v>
      </c>
      <c r="K13" s="153">
        <f t="shared" ca="1" si="5"/>
        <v>4.1031120462218726E-4</v>
      </c>
      <c r="L13" s="196">
        <f t="shared" ca="1" si="1"/>
        <v>1.8822159646614999E-2</v>
      </c>
    </row>
    <row r="14" spans="1:12" x14ac:dyDescent="0.2">
      <c r="A14" s="166">
        <v>7</v>
      </c>
      <c r="B14" s="162">
        <v>8</v>
      </c>
      <c r="C14" s="162">
        <v>1</v>
      </c>
      <c r="D14" s="162">
        <v>0.02</v>
      </c>
      <c r="E14" s="167">
        <v>1</v>
      </c>
      <c r="F14" s="199">
        <f t="shared" si="2"/>
        <v>1.7333333333333333E-3</v>
      </c>
      <c r="G14" s="154">
        <v>0</v>
      </c>
      <c r="H14" s="174">
        <f t="shared" ca="1" si="3"/>
        <v>0.78300831140945526</v>
      </c>
      <c r="I14" s="189">
        <f t="shared" ca="1" si="0"/>
        <v>0</v>
      </c>
      <c r="J14" s="183">
        <f t="shared" ca="1" si="4"/>
        <v>0</v>
      </c>
      <c r="K14" s="153">
        <f t="shared" ca="1" si="5"/>
        <v>0</v>
      </c>
      <c r="L14" s="196" t="e">
        <f t="shared" ca="1" si="1"/>
        <v>#DIV/0!</v>
      </c>
    </row>
    <row r="15" spans="1:12" x14ac:dyDescent="0.2">
      <c r="A15" s="166">
        <v>8</v>
      </c>
      <c r="B15" s="162">
        <v>7</v>
      </c>
      <c r="C15" s="162">
        <v>1</v>
      </c>
      <c r="D15" s="162">
        <v>0.02</v>
      </c>
      <c r="E15" s="167">
        <v>1</v>
      </c>
      <c r="F15" s="199">
        <f t="shared" si="2"/>
        <v>1.7333333333333333E-3</v>
      </c>
      <c r="G15" s="154">
        <v>0</v>
      </c>
      <c r="H15" s="174">
        <f t="shared" ca="1" si="3"/>
        <v>0.46634276506927497</v>
      </c>
      <c r="I15" s="189">
        <f t="shared" ca="1" si="0"/>
        <v>0</v>
      </c>
      <c r="J15" s="183">
        <f t="shared" ca="1" si="4"/>
        <v>0</v>
      </c>
      <c r="K15" s="153">
        <f t="shared" ca="1" si="5"/>
        <v>0</v>
      </c>
      <c r="L15" s="196" t="e">
        <f t="shared" ca="1" si="1"/>
        <v>#DIV/0!</v>
      </c>
    </row>
    <row r="16" spans="1:12" x14ac:dyDescent="0.2">
      <c r="A16" s="166">
        <v>9</v>
      </c>
      <c r="B16" s="162">
        <v>10</v>
      </c>
      <c r="C16" s="162">
        <v>1</v>
      </c>
      <c r="D16" s="162">
        <v>0.02</v>
      </c>
      <c r="E16" s="167">
        <v>1</v>
      </c>
      <c r="F16" s="199">
        <f t="shared" si="2"/>
        <v>1.8414323008526183E-3</v>
      </c>
      <c r="G16" s="154">
        <v>1.621484512789273E-2</v>
      </c>
      <c r="H16" s="174">
        <f t="shared" ca="1" si="3"/>
        <v>0.75836698065719998</v>
      </c>
      <c r="I16" s="189">
        <f t="shared" ca="1" si="0"/>
        <v>1.6382420350993437E-2</v>
      </c>
      <c r="J16" s="183">
        <f t="shared" ca="1" si="4"/>
        <v>1.6757522310070772E-4</v>
      </c>
      <c r="K16" s="153">
        <f t="shared" ca="1" si="5"/>
        <v>1.6757522310070772E-4</v>
      </c>
      <c r="L16" s="196">
        <f t="shared" ca="1" si="1"/>
        <v>1.0334679226287847E-2</v>
      </c>
    </row>
    <row r="17" spans="1:12" x14ac:dyDescent="0.2">
      <c r="A17" s="166">
        <v>9</v>
      </c>
      <c r="B17" s="162">
        <v>14</v>
      </c>
      <c r="C17" s="162">
        <v>1</v>
      </c>
      <c r="D17" s="162">
        <v>0.02</v>
      </c>
      <c r="E17" s="167">
        <v>1</v>
      </c>
      <c r="F17" s="199">
        <f t="shared" si="2"/>
        <v>1.8721511411647638E-3</v>
      </c>
      <c r="G17" s="154">
        <v>2.0822671174714591E-2</v>
      </c>
      <c r="H17" s="174">
        <f t="shared" ca="1" si="3"/>
        <v>0.79306293726442056</v>
      </c>
      <c r="I17" s="189">
        <f t="shared" ca="1" si="0"/>
        <v>2.1066765301760711E-2</v>
      </c>
      <c r="J17" s="183">
        <f t="shared" ca="1" si="4"/>
        <v>2.4409412704612041E-4</v>
      </c>
      <c r="K17" s="153">
        <f t="shared" ca="1" si="5"/>
        <v>2.4409412704612041E-4</v>
      </c>
      <c r="L17" s="196">
        <f t="shared" ca="1" si="1"/>
        <v>1.1722517490576763E-2</v>
      </c>
    </row>
    <row r="18" spans="1:12" x14ac:dyDescent="0.2">
      <c r="A18" s="166">
        <v>12</v>
      </c>
      <c r="B18" s="162">
        <v>13</v>
      </c>
      <c r="C18" s="162">
        <v>1</v>
      </c>
      <c r="D18" s="162">
        <v>0.02</v>
      </c>
      <c r="E18" s="167">
        <v>1</v>
      </c>
      <c r="F18" s="199">
        <f t="shared" si="2"/>
        <v>1.7344218999731662E-3</v>
      </c>
      <c r="G18" s="154">
        <v>1.6328499597495494E-4</v>
      </c>
      <c r="H18" s="174">
        <f t="shared" ca="1" si="3"/>
        <v>0.33713251458421134</v>
      </c>
      <c r="I18" s="189">
        <f t="shared" ca="1" si="0"/>
        <v>1.6222124330693221E-4</v>
      </c>
      <c r="J18" s="183">
        <f t="shared" ca="1" si="4"/>
        <v>-1.063752668022729E-6</v>
      </c>
      <c r="K18" s="153">
        <f t="shared" ca="1" si="5"/>
        <v>1.063752668022729E-6</v>
      </c>
      <c r="L18" s="196">
        <f t="shared" ca="1" si="1"/>
        <v>6.5146994166315813E-3</v>
      </c>
    </row>
    <row r="19" spans="1:12" x14ac:dyDescent="0.2">
      <c r="A19" s="166">
        <v>0</v>
      </c>
      <c r="B19" s="162">
        <v>3</v>
      </c>
      <c r="C19" s="162">
        <v>2</v>
      </c>
      <c r="D19" s="162">
        <v>0.02</v>
      </c>
      <c r="E19" s="167">
        <v>1</v>
      </c>
      <c r="F19" s="199">
        <f t="shared" si="2"/>
        <v>2.6753344842869592E-3</v>
      </c>
      <c r="G19" s="154">
        <v>-0.14130017264304384</v>
      </c>
      <c r="H19" s="174">
        <f t="shared" ca="1" si="3"/>
        <v>0.3204983928474715</v>
      </c>
      <c r="I19" s="189">
        <f t="shared" ca="1" si="0"/>
        <v>-0.1402856283198296</v>
      </c>
      <c r="J19" s="183">
        <f t="shared" ca="1" si="4"/>
        <v>1.0145443232142393E-3</v>
      </c>
      <c r="K19" s="153">
        <f t="shared" ca="1" si="5"/>
        <v>1.0145443232142393E-3</v>
      </c>
      <c r="L19" s="196">
        <f t="shared" ca="1" si="1"/>
        <v>7.1800642861011036E-3</v>
      </c>
    </row>
    <row r="20" spans="1:12" x14ac:dyDescent="0.2">
      <c r="A20" s="166">
        <v>0</v>
      </c>
      <c r="B20" s="162">
        <v>6</v>
      </c>
      <c r="C20" s="162">
        <v>2</v>
      </c>
      <c r="D20" s="162">
        <v>0.02</v>
      </c>
      <c r="E20" s="167">
        <v>1</v>
      </c>
      <c r="F20" s="199">
        <f t="shared" si="2"/>
        <v>1.8453306493290851E-3</v>
      </c>
      <c r="G20" s="154">
        <v>-1.6799597399362758E-2</v>
      </c>
      <c r="H20" s="174">
        <f t="shared" ca="1" si="3"/>
        <v>7.8133358326285651E-2</v>
      </c>
      <c r="I20" s="189">
        <f t="shared" ca="1" si="0"/>
        <v>-1.6516109809909172E-2</v>
      </c>
      <c r="J20" s="183">
        <f t="shared" ca="1" si="4"/>
        <v>2.8348758945358557E-4</v>
      </c>
      <c r="K20" s="153">
        <f t="shared" ca="1" si="5"/>
        <v>2.8348758945358557E-4</v>
      </c>
      <c r="L20" s="196">
        <f t="shared" ca="1" si="1"/>
        <v>1.6874665666948591E-2</v>
      </c>
    </row>
    <row r="21" spans="1:12" x14ac:dyDescent="0.2">
      <c r="A21" s="166">
        <v>0</v>
      </c>
      <c r="B21" s="162">
        <v>9</v>
      </c>
      <c r="C21" s="162">
        <v>2</v>
      </c>
      <c r="D21" s="162">
        <v>0.02</v>
      </c>
      <c r="E21" s="167">
        <v>1</v>
      </c>
      <c r="F21" s="199">
        <f t="shared" si="2"/>
        <v>2.0280157548414487E-3</v>
      </c>
      <c r="G21" s="154">
        <v>-4.4202363226217345E-2</v>
      </c>
      <c r="H21" s="174">
        <f t="shared" ca="1" si="3"/>
        <v>3.6798197672936572E-2</v>
      </c>
      <c r="I21" s="189">
        <f t="shared" ca="1" si="0"/>
        <v>-4.3383378653677369E-2</v>
      </c>
      <c r="J21" s="183">
        <f t="shared" ca="1" si="4"/>
        <v>8.1898457253997553E-4</v>
      </c>
      <c r="K21" s="153">
        <f t="shared" ca="1" si="5"/>
        <v>8.1898457253997553E-4</v>
      </c>
      <c r="L21" s="196">
        <f t="shared" ca="1" si="1"/>
        <v>1.8528072093082541E-2</v>
      </c>
    </row>
    <row r="22" spans="1:12" x14ac:dyDescent="0.2">
      <c r="A22" s="166">
        <v>0</v>
      </c>
      <c r="B22" s="162">
        <v>10</v>
      </c>
      <c r="C22" s="162">
        <v>2</v>
      </c>
      <c r="D22" s="162">
        <v>0.02</v>
      </c>
      <c r="E22" s="167">
        <v>1</v>
      </c>
      <c r="F22" s="199">
        <f t="shared" si="2"/>
        <v>1.8233328155899181E-3</v>
      </c>
      <c r="G22" s="154">
        <v>-1.3499922338487735E-2</v>
      </c>
      <c r="H22" s="174">
        <f t="shared" ca="1" si="3"/>
        <v>0.86273662865284395</v>
      </c>
      <c r="I22" s="189">
        <f t="shared" ca="1" si="0"/>
        <v>-1.3695798991133266E-2</v>
      </c>
      <c r="J22" s="183">
        <f t="shared" ca="1" si="4"/>
        <v>-1.9587665264553071E-4</v>
      </c>
      <c r="K22" s="153">
        <f t="shared" ca="1" si="5"/>
        <v>1.9587665264553071E-4</v>
      </c>
      <c r="L22" s="196">
        <f t="shared" ca="1" si="1"/>
        <v>1.4509465146113785E-2</v>
      </c>
    </row>
    <row r="23" spans="1:12" x14ac:dyDescent="0.2">
      <c r="A23" s="166">
        <v>0</v>
      </c>
      <c r="B23" s="162">
        <v>13</v>
      </c>
      <c r="C23" s="162">
        <v>2</v>
      </c>
      <c r="D23" s="162">
        <v>0.02</v>
      </c>
      <c r="E23" s="167">
        <v>1</v>
      </c>
      <c r="F23" s="199">
        <f t="shared" si="2"/>
        <v>1.8676398155005947E-3</v>
      </c>
      <c r="G23" s="154">
        <v>-2.014597232508919E-2</v>
      </c>
      <c r="H23" s="174">
        <f t="shared" ca="1" si="3"/>
        <v>0.44469256214066699</v>
      </c>
      <c r="I23" s="189">
        <f t="shared" ca="1" si="0"/>
        <v>-2.0101403440589759E-2</v>
      </c>
      <c r="J23" s="183">
        <f t="shared" ca="1" si="4"/>
        <v>4.4568884499430333E-5</v>
      </c>
      <c r="K23" s="153">
        <f t="shared" ca="1" si="5"/>
        <v>4.4568884499430333E-5</v>
      </c>
      <c r="L23" s="196">
        <f t="shared" ca="1" si="1"/>
        <v>2.2122975143734104E-3</v>
      </c>
    </row>
    <row r="24" spans="1:12" x14ac:dyDescent="0.2">
      <c r="A24" s="166">
        <v>0</v>
      </c>
      <c r="B24" s="162">
        <v>1</v>
      </c>
      <c r="C24" s="162">
        <v>6</v>
      </c>
      <c r="D24" s="162">
        <v>1.4999999999999999E-2</v>
      </c>
      <c r="E24" s="167">
        <v>1.1000000000000001</v>
      </c>
      <c r="F24" s="199">
        <f t="shared" si="2"/>
        <v>7.2066666666666668E-3</v>
      </c>
      <c r="G24" s="154">
        <v>1.06</v>
      </c>
      <c r="H24" s="174">
        <f t="shared" ca="1" si="3"/>
        <v>7.7002800329734056E-3</v>
      </c>
      <c r="I24" s="189">
        <f t="shared" ca="1" si="0"/>
        <v>1.0391264918733982</v>
      </c>
      <c r="J24" s="183">
        <f t="shared" ca="1" si="4"/>
        <v>-2.0873508126601825E-2</v>
      </c>
      <c r="K24" s="153">
        <f t="shared" ca="1" si="5"/>
        <v>2.0873508126601825E-2</v>
      </c>
      <c r="L24" s="196">
        <f t="shared" ca="1" si="1"/>
        <v>1.9691988798680966E-2</v>
      </c>
    </row>
    <row r="25" spans="1:12" x14ac:dyDescent="0.2">
      <c r="A25" s="166">
        <v>1</v>
      </c>
      <c r="B25" s="162">
        <v>2</v>
      </c>
      <c r="C25" s="162">
        <v>4</v>
      </c>
      <c r="D25" s="162">
        <v>0.02</v>
      </c>
      <c r="E25" s="167">
        <v>1</v>
      </c>
      <c r="F25" s="199">
        <f t="shared" si="2"/>
        <v>3.453565661925674E-3</v>
      </c>
      <c r="G25" s="154">
        <v>0.25803484928885112</v>
      </c>
      <c r="H25" s="174">
        <f t="shared" ca="1" si="3"/>
        <v>0.56409854902588097</v>
      </c>
      <c r="I25" s="189">
        <f t="shared" ca="1" si="0"/>
        <v>0.2586964356663522</v>
      </c>
      <c r="J25" s="183">
        <f t="shared" ca="1" si="4"/>
        <v>6.6158637750107774E-4</v>
      </c>
      <c r="K25" s="153">
        <f t="shared" ca="1" si="5"/>
        <v>6.6158637750107774E-4</v>
      </c>
      <c r="L25" s="196">
        <f t="shared" ca="1" si="1"/>
        <v>2.5639419610351943E-3</v>
      </c>
    </row>
    <row r="26" spans="1:12" x14ac:dyDescent="0.2">
      <c r="A26" s="166">
        <v>1</v>
      </c>
      <c r="B26" s="162">
        <v>5</v>
      </c>
      <c r="C26" s="162">
        <v>4</v>
      </c>
      <c r="D26" s="162">
        <v>0.02</v>
      </c>
      <c r="E26" s="167">
        <v>1</v>
      </c>
      <c r="F26" s="199">
        <f t="shared" si="2"/>
        <v>2.1929812263377785E-3</v>
      </c>
      <c r="G26" s="154">
        <v>6.8947183950666791E-2</v>
      </c>
      <c r="H26" s="174">
        <f t="shared" ca="1" si="3"/>
        <v>8.8708580285474903E-2</v>
      </c>
      <c r="I26" s="189">
        <f t="shared" ca="1" si="0"/>
        <v>6.7812888543771252E-2</v>
      </c>
      <c r="J26" s="183">
        <f t="shared" ca="1" si="4"/>
        <v>-1.1342954068955385E-3</v>
      </c>
      <c r="K26" s="153">
        <f t="shared" ca="1" si="5"/>
        <v>1.1342954068955385E-3</v>
      </c>
      <c r="L26" s="196">
        <f t="shared" ca="1" si="1"/>
        <v>1.6451656788581119E-2</v>
      </c>
    </row>
    <row r="27" spans="1:12" x14ac:dyDescent="0.2">
      <c r="A27" s="166">
        <v>2</v>
      </c>
      <c r="B27" s="162">
        <v>3</v>
      </c>
      <c r="C27" s="162">
        <v>4</v>
      </c>
      <c r="D27" s="162">
        <v>0.02</v>
      </c>
      <c r="E27" s="167">
        <v>1</v>
      </c>
      <c r="F27" s="199">
        <f t="shared" si="2"/>
        <v>2.6364323624417465E-3</v>
      </c>
      <c r="G27" s="154">
        <v>0.13546485436626199</v>
      </c>
      <c r="H27" s="174">
        <f t="shared" ca="1" si="3"/>
        <v>0.35777829864830246</v>
      </c>
      <c r="I27" s="189">
        <f t="shared" ca="1" si="0"/>
        <v>0.13469421268380879</v>
      </c>
      <c r="J27" s="183">
        <f t="shared" ca="1" si="4"/>
        <v>-7.7064168245319364E-4</v>
      </c>
      <c r="K27" s="153">
        <f t="shared" ca="1" si="5"/>
        <v>7.7064168245319364E-4</v>
      </c>
      <c r="L27" s="196">
        <f t="shared" ca="1" si="1"/>
        <v>5.6888680540679391E-3</v>
      </c>
    </row>
    <row r="28" spans="1:12" x14ac:dyDescent="0.2">
      <c r="A28" s="166">
        <v>4</v>
      </c>
      <c r="B28" s="162">
        <v>7</v>
      </c>
      <c r="C28" s="162">
        <v>4</v>
      </c>
      <c r="D28" s="162">
        <v>0.02</v>
      </c>
      <c r="E28" s="167">
        <v>1</v>
      </c>
      <c r="F28" s="199">
        <f t="shared" si="2"/>
        <v>2.4815097465783506E-3</v>
      </c>
      <c r="G28" s="154">
        <v>-0.11222646198675257</v>
      </c>
      <c r="H28" s="174">
        <f t="shared" ca="1" si="3"/>
        <v>0.93183716934922989</v>
      </c>
      <c r="I28" s="189">
        <f t="shared" ca="1" si="0"/>
        <v>-0.1141650042935701</v>
      </c>
      <c r="J28" s="183">
        <f t="shared" ca="1" si="4"/>
        <v>-1.9385423068175311E-3</v>
      </c>
      <c r="K28" s="153">
        <f t="shared" ca="1" si="5"/>
        <v>1.9385423068175311E-3</v>
      </c>
      <c r="L28" s="196">
        <f t="shared" ca="1" si="1"/>
        <v>1.727348677396923E-2</v>
      </c>
    </row>
    <row r="29" spans="1:12" x14ac:dyDescent="0.2">
      <c r="A29" s="166">
        <v>4</v>
      </c>
      <c r="B29" s="162">
        <v>9</v>
      </c>
      <c r="C29" s="162">
        <v>4</v>
      </c>
      <c r="D29" s="162">
        <v>0.02</v>
      </c>
      <c r="E29" s="167">
        <v>1</v>
      </c>
      <c r="F29" s="199">
        <f t="shared" si="2"/>
        <v>1.9839521260368348E-3</v>
      </c>
      <c r="G29" s="154">
        <v>-3.7592818905525238E-2</v>
      </c>
      <c r="H29" s="174">
        <f t="shared" ca="1" si="3"/>
        <v>0.80482436087046794</v>
      </c>
      <c r="I29" s="189">
        <f t="shared" ca="1" si="0"/>
        <v>-3.8051187185373078E-2</v>
      </c>
      <c r="J29" s="183">
        <f t="shared" ca="1" si="4"/>
        <v>-4.5836827984784001E-4</v>
      </c>
      <c r="K29" s="153">
        <f t="shared" ca="1" si="5"/>
        <v>4.5836827984784001E-4</v>
      </c>
      <c r="L29" s="196">
        <f t="shared" ca="1" si="1"/>
        <v>1.2192974434818744E-2</v>
      </c>
    </row>
    <row r="30" spans="1:12" x14ac:dyDescent="0.2">
      <c r="A30" s="166">
        <v>5</v>
      </c>
      <c r="B30" s="162">
        <v>2</v>
      </c>
      <c r="C30" s="162">
        <v>4</v>
      </c>
      <c r="D30" s="162">
        <v>0.02</v>
      </c>
      <c r="E30" s="167">
        <v>1</v>
      </c>
      <c r="F30" s="199">
        <f t="shared" si="2"/>
        <v>1.9698773738320535E-3</v>
      </c>
      <c r="G30" s="154">
        <v>-3.5481606074807992E-2</v>
      </c>
      <c r="H30" s="174">
        <f t="shared" ca="1" si="3"/>
        <v>0.29235141442522461</v>
      </c>
      <c r="I30" s="189">
        <f t="shared" ca="1" si="0"/>
        <v>-3.5186897862193783E-2</v>
      </c>
      <c r="J30" s="183">
        <f t="shared" ca="1" si="4"/>
        <v>2.9470821261420865E-4</v>
      </c>
      <c r="K30" s="153">
        <f t="shared" ca="1" si="5"/>
        <v>2.9470821261420865E-4</v>
      </c>
      <c r="L30" s="196">
        <f t="shared" ca="1" si="1"/>
        <v>8.3059434229909909E-3</v>
      </c>
    </row>
    <row r="31" spans="1:12" x14ac:dyDescent="0.2">
      <c r="A31" s="166">
        <v>6</v>
      </c>
      <c r="B31" s="162">
        <v>11</v>
      </c>
      <c r="C31" s="162">
        <v>4</v>
      </c>
      <c r="D31" s="162">
        <v>0.02</v>
      </c>
      <c r="E31" s="167">
        <v>1</v>
      </c>
      <c r="F31" s="199">
        <f t="shared" si="2"/>
        <v>2.0111894651321147E-3</v>
      </c>
      <c r="G31" s="154">
        <v>-4.1678419769817232E-2</v>
      </c>
      <c r="H31" s="174">
        <f t="shared" ca="1" si="3"/>
        <v>0.36618510427147666</v>
      </c>
      <c r="I31" s="189">
        <f t="shared" ca="1" si="0"/>
        <v>-4.1455332033992126E-2</v>
      </c>
      <c r="J31" s="183">
        <f t="shared" ca="1" si="4"/>
        <v>2.2308773582510599E-4</v>
      </c>
      <c r="K31" s="153">
        <f t="shared" ca="1" si="5"/>
        <v>2.2308773582510599E-4</v>
      </c>
      <c r="L31" s="196">
        <f t="shared" ca="1" si="1"/>
        <v>5.3525958291408679E-3</v>
      </c>
    </row>
    <row r="32" spans="1:12" x14ac:dyDescent="0.2">
      <c r="A32" s="166">
        <v>6</v>
      </c>
      <c r="B32" s="162">
        <v>12</v>
      </c>
      <c r="C32" s="162">
        <v>4</v>
      </c>
      <c r="D32" s="162">
        <v>0.02</v>
      </c>
      <c r="E32" s="167">
        <v>1</v>
      </c>
      <c r="F32" s="199">
        <f t="shared" si="2"/>
        <v>1.7492418598785118E-3</v>
      </c>
      <c r="G32" s="154">
        <v>-2.3862789817767904E-3</v>
      </c>
      <c r="H32" s="174">
        <f t="shared" ca="1" si="3"/>
        <v>0.59984037655714095</v>
      </c>
      <c r="I32" s="189">
        <f t="shared" ca="1" si="0"/>
        <v>-2.3958088614612297E-3</v>
      </c>
      <c r="J32" s="183">
        <f t="shared" ca="1" si="4"/>
        <v>-9.5298796844393158E-6</v>
      </c>
      <c r="K32" s="153">
        <f t="shared" ca="1" si="5"/>
        <v>9.5298796844393158E-6</v>
      </c>
      <c r="L32" s="196">
        <f t="shared" ca="1" si="1"/>
        <v>3.9936150622855923E-3</v>
      </c>
    </row>
    <row r="33" spans="1:16" x14ac:dyDescent="0.2">
      <c r="A33" s="166">
        <v>6</v>
      </c>
      <c r="B33" s="162">
        <v>13</v>
      </c>
      <c r="C33" s="162">
        <v>4</v>
      </c>
      <c r="D33" s="162">
        <v>0.02</v>
      </c>
      <c r="E33" s="167">
        <v>1</v>
      </c>
      <c r="F33" s="199">
        <f t="shared" si="2"/>
        <v>1.826293468152668E-3</v>
      </c>
      <c r="G33" s="154">
        <v>-1.39440202229002E-2</v>
      </c>
      <c r="H33" s="174">
        <f t="shared" ca="1" si="3"/>
        <v>0.9005561068741752</v>
      </c>
      <c r="I33" s="189">
        <f t="shared" ca="1" si="0"/>
        <v>-1.4167434721086588E-2</v>
      </c>
      <c r="J33" s="183">
        <f t="shared" ca="1" si="4"/>
        <v>-2.2341449818638788E-4</v>
      </c>
      <c r="K33" s="153">
        <f t="shared" ca="1" si="5"/>
        <v>2.2341449818638788E-4</v>
      </c>
      <c r="L33" s="196">
        <f t="shared" ref="L33:L43" ca="1" si="6">K33/ABS(G33)</f>
        <v>1.6022244274967078E-2</v>
      </c>
    </row>
    <row r="34" spans="1:16" x14ac:dyDescent="0.2">
      <c r="A34" s="166">
        <v>7</v>
      </c>
      <c r="B34" s="162">
        <v>8</v>
      </c>
      <c r="C34" s="162">
        <v>4</v>
      </c>
      <c r="D34" s="162">
        <v>0.02</v>
      </c>
      <c r="E34" s="167">
        <v>1</v>
      </c>
      <c r="F34" s="199">
        <f t="shared" si="2"/>
        <v>2.0208366524938222E-3</v>
      </c>
      <c r="G34" s="154">
        <v>-4.3125497874073382E-2</v>
      </c>
      <c r="H34" s="174">
        <f t="shared" ca="1" si="3"/>
        <v>0.9000279430011846</v>
      </c>
      <c r="I34" s="189">
        <f t="shared" ca="1" si="0"/>
        <v>-4.3815554042292086E-2</v>
      </c>
      <c r="J34" s="183">
        <f t="shared" ca="1" si="4"/>
        <v>-6.9005616821870425E-4</v>
      </c>
      <c r="K34" s="153">
        <f t="shared" ca="1" si="5"/>
        <v>6.9005616821870425E-4</v>
      </c>
      <c r="L34" s="196">
        <f t="shared" ca="1" si="6"/>
        <v>1.6001117720047451E-2</v>
      </c>
    </row>
    <row r="35" spans="1:16" x14ac:dyDescent="0.2">
      <c r="A35" s="166">
        <v>8</v>
      </c>
      <c r="B35" s="162">
        <v>7</v>
      </c>
      <c r="C35" s="162">
        <v>4</v>
      </c>
      <c r="D35" s="162">
        <v>0.02</v>
      </c>
      <c r="E35" s="167">
        <v>1</v>
      </c>
      <c r="F35" s="199">
        <f t="shared" si="2"/>
        <v>2.0226988010073311E-3</v>
      </c>
      <c r="G35" s="154">
        <v>4.3404820151099699E-2</v>
      </c>
      <c r="H35" s="174">
        <f t="shared" ca="1" si="3"/>
        <v>0.61320291577005681</v>
      </c>
      <c r="I35" s="189">
        <f t="shared" ca="1" si="0"/>
        <v>4.3601362239082869E-2</v>
      </c>
      <c r="J35" s="183">
        <f t="shared" ca="1" si="4"/>
        <v>1.965420879831703E-4</v>
      </c>
      <c r="K35" s="153">
        <f t="shared" ca="1" si="5"/>
        <v>1.965420879831703E-4</v>
      </c>
      <c r="L35" s="196">
        <f t="shared" ca="1" si="6"/>
        <v>4.5281166308021375E-3</v>
      </c>
    </row>
    <row r="36" spans="1:16" x14ac:dyDescent="0.2">
      <c r="A36" s="166">
        <v>9</v>
      </c>
      <c r="B36" s="162">
        <v>10</v>
      </c>
      <c r="C36" s="162">
        <v>4</v>
      </c>
      <c r="D36" s="162">
        <v>0.02</v>
      </c>
      <c r="E36" s="167">
        <v>1</v>
      </c>
      <c r="F36" s="199">
        <f t="shared" si="2"/>
        <v>2.0929255771220683E-3</v>
      </c>
      <c r="G36" s="154">
        <v>5.3938836568310222E-2</v>
      </c>
      <c r="H36" s="174">
        <f t="shared" ca="1" si="3"/>
        <v>0.25693025112724599</v>
      </c>
      <c r="I36" s="189">
        <f t="shared" ca="1" si="0"/>
        <v>5.3414400589944316E-2</v>
      </c>
      <c r="J36" s="183">
        <f t="shared" ca="1" si="4"/>
        <v>-5.2443597836590583E-4</v>
      </c>
      <c r="K36" s="153">
        <f t="shared" ca="1" si="5"/>
        <v>5.2443597836590583E-4</v>
      </c>
      <c r="L36" s="196">
        <f t="shared" ca="1" si="6"/>
        <v>9.7227899549101309E-3</v>
      </c>
    </row>
    <row r="37" spans="1:16" x14ac:dyDescent="0.2">
      <c r="A37" s="166">
        <v>9</v>
      </c>
      <c r="B37" s="162">
        <v>14</v>
      </c>
      <c r="C37" s="162">
        <v>4</v>
      </c>
      <c r="D37" s="162">
        <v>0.02</v>
      </c>
      <c r="E37" s="167">
        <v>1</v>
      </c>
      <c r="F37" s="199">
        <f t="shared" si="2"/>
        <v>1.9710201469958018E-3</v>
      </c>
      <c r="G37" s="154">
        <v>3.5653022049370264E-2</v>
      </c>
      <c r="H37" s="174">
        <f t="shared" ca="1" si="3"/>
        <v>0.95552689052642992</v>
      </c>
      <c r="I37" s="189">
        <f t="shared" ca="1" si="0"/>
        <v>3.6302658460251061E-2</v>
      </c>
      <c r="J37" s="183">
        <f t="shared" ca="1" si="4"/>
        <v>6.4963641088079671E-4</v>
      </c>
      <c r="K37" s="153">
        <f t="shared" ca="1" si="5"/>
        <v>6.4963641088079671E-4</v>
      </c>
      <c r="L37" s="196">
        <f t="shared" ca="1" si="6"/>
        <v>1.822107562105724E-2</v>
      </c>
    </row>
    <row r="38" spans="1:16" x14ac:dyDescent="0.2">
      <c r="A38" s="166">
        <v>12</v>
      </c>
      <c r="B38" s="162">
        <v>13</v>
      </c>
      <c r="C38" s="162">
        <v>4</v>
      </c>
      <c r="D38" s="162">
        <v>0.02</v>
      </c>
      <c r="E38" s="167">
        <v>1</v>
      </c>
      <c r="F38" s="199">
        <f t="shared" si="2"/>
        <v>1.7649640845313773E-3</v>
      </c>
      <c r="G38" s="154">
        <v>-4.7446126797066057E-3</v>
      </c>
      <c r="H38" s="174">
        <f t="shared" ca="1" si="3"/>
        <v>0.16516523851658249</v>
      </c>
      <c r="I38" s="189">
        <f t="shared" ca="1" si="0"/>
        <v>-4.6810662295089754E-3</v>
      </c>
      <c r="J38" s="183">
        <f t="shared" ca="1" si="4"/>
        <v>6.3546450197630305E-5</v>
      </c>
      <c r="K38" s="153">
        <f t="shared" ca="1" si="5"/>
        <v>6.3546450197630305E-5</v>
      </c>
      <c r="L38" s="196">
        <f t="shared" ca="1" si="6"/>
        <v>1.3393390459336683E-2</v>
      </c>
    </row>
    <row r="39" spans="1:16" x14ac:dyDescent="0.2">
      <c r="A39" s="166">
        <v>0</v>
      </c>
      <c r="B39" s="162">
        <v>3</v>
      </c>
      <c r="C39" s="162">
        <v>5</v>
      </c>
      <c r="D39" s="162">
        <v>0.02</v>
      </c>
      <c r="E39" s="167">
        <v>1</v>
      </c>
      <c r="F39" s="199">
        <f t="shared" si="2"/>
        <v>3.9358432233962716E-3</v>
      </c>
      <c r="G39" s="154">
        <v>-0.33037648350944071</v>
      </c>
      <c r="H39" s="174">
        <f t="shared" ca="1" si="3"/>
        <v>0.82225974454889483</v>
      </c>
      <c r="I39" s="189">
        <f t="shared" ca="1" si="0"/>
        <v>-0.3346351651566693</v>
      </c>
      <c r="J39" s="183">
        <f t="shared" ca="1" si="4"/>
        <v>-4.2586816472285904E-3</v>
      </c>
      <c r="K39" s="153">
        <f t="shared" ca="1" si="5"/>
        <v>4.2586816472285904E-3</v>
      </c>
      <c r="L39" s="196">
        <f t="shared" ca="1" si="6"/>
        <v>1.2890389781955822E-2</v>
      </c>
    </row>
    <row r="40" spans="1:16" x14ac:dyDescent="0.2">
      <c r="A40" s="166">
        <v>0</v>
      </c>
      <c r="B40" s="162">
        <v>6</v>
      </c>
      <c r="C40" s="162">
        <v>5</v>
      </c>
      <c r="D40" s="162">
        <v>0.02</v>
      </c>
      <c r="E40" s="167">
        <v>1</v>
      </c>
      <c r="F40" s="199">
        <f t="shared" si="2"/>
        <v>3.3277891157037485E-3</v>
      </c>
      <c r="G40" s="154">
        <v>-0.23916836735556224</v>
      </c>
      <c r="H40" s="174">
        <f t="shared" ca="1" si="3"/>
        <v>4.4394866196113103E-2</v>
      </c>
      <c r="I40" s="189">
        <f t="shared" ca="1" si="0"/>
        <v>-0.23480971391513469</v>
      </c>
      <c r="J40" s="183">
        <f t="shared" ca="1" si="4"/>
        <v>4.3586534404275457E-3</v>
      </c>
      <c r="K40" s="153">
        <f t="shared" ca="1" si="5"/>
        <v>4.3586534404275457E-3</v>
      </c>
      <c r="L40" s="196">
        <f t="shared" ca="1" si="6"/>
        <v>1.8224205352155565E-2</v>
      </c>
    </row>
    <row r="41" spans="1:16" x14ac:dyDescent="0.2">
      <c r="A41" s="166">
        <v>0</v>
      </c>
      <c r="B41" s="162">
        <v>9</v>
      </c>
      <c r="C41" s="162">
        <v>5</v>
      </c>
      <c r="D41" s="162">
        <v>0.02</v>
      </c>
      <c r="E41" s="167">
        <v>1</v>
      </c>
      <c r="F41" s="199">
        <f t="shared" si="2"/>
        <v>3.0731195899119392E-3</v>
      </c>
      <c r="G41" s="154">
        <v>0.20096793848679084</v>
      </c>
      <c r="H41" s="174">
        <f t="shared" ca="1" si="3"/>
        <v>0.38396577338967419</v>
      </c>
      <c r="I41" s="189">
        <f t="shared" ca="1" si="0"/>
        <v>0.20003517211415939</v>
      </c>
      <c r="J41" s="183">
        <f t="shared" ca="1" si="4"/>
        <v>-9.3276637263145501E-4</v>
      </c>
      <c r="K41" s="153">
        <f t="shared" ca="1" si="5"/>
        <v>9.3276637263145501E-4</v>
      </c>
      <c r="L41" s="196">
        <f t="shared" ca="1" si="6"/>
        <v>4.6413690644130463E-3</v>
      </c>
    </row>
    <row r="42" spans="1:16" x14ac:dyDescent="0.2">
      <c r="A42" s="166">
        <v>0</v>
      </c>
      <c r="B42" s="162">
        <v>10</v>
      </c>
      <c r="C42" s="162">
        <v>5</v>
      </c>
      <c r="D42" s="162">
        <v>0.02</v>
      </c>
      <c r="E42" s="167">
        <v>1</v>
      </c>
      <c r="F42" s="199">
        <f t="shared" si="2"/>
        <v>1.7913339559184763E-3</v>
      </c>
      <c r="G42" s="154">
        <v>-8.7000933877714459E-3</v>
      </c>
      <c r="H42" s="174">
        <f t="shared" ca="1" si="3"/>
        <v>0.80549630865405564</v>
      </c>
      <c r="I42" s="189">
        <f t="shared" ca="1" si="0"/>
        <v>-8.8064072443678355E-3</v>
      </c>
      <c r="J42" s="183">
        <f t="shared" ca="1" si="4"/>
        <v>-1.0631385659638955E-4</v>
      </c>
      <c r="K42" s="153">
        <f t="shared" ca="1" si="5"/>
        <v>1.0631385659638955E-4</v>
      </c>
      <c r="L42" s="196">
        <f t="shared" ca="1" si="6"/>
        <v>1.2219852346162246E-2</v>
      </c>
    </row>
    <row r="43" spans="1:16" ht="13.5" thickBot="1" x14ac:dyDescent="0.25">
      <c r="A43" s="168">
        <v>0</v>
      </c>
      <c r="B43" s="169">
        <v>13</v>
      </c>
      <c r="C43" s="169">
        <v>5</v>
      </c>
      <c r="D43" s="169">
        <v>0.02</v>
      </c>
      <c r="E43" s="170">
        <v>1</v>
      </c>
      <c r="F43" s="200">
        <f t="shared" si="2"/>
        <v>1.7917722946795601E-3</v>
      </c>
      <c r="G43" s="177">
        <v>-8.7658442019340477E-3</v>
      </c>
      <c r="H43" s="178">
        <f t="shared" ca="1" si="3"/>
        <v>0.97227546628606087</v>
      </c>
      <c r="I43" s="194">
        <f t="shared" ca="1" si="0"/>
        <v>-8.9314399282484219E-3</v>
      </c>
      <c r="J43" s="187">
        <f t="shared" ca="1" si="4"/>
        <v>-1.6559572631437425E-4</v>
      </c>
      <c r="K43" s="184">
        <f t="shared" ca="1" si="5"/>
        <v>1.6559572631437425E-4</v>
      </c>
      <c r="L43" s="197">
        <f t="shared" ca="1" si="6"/>
        <v>1.8891018651442392E-2</v>
      </c>
      <c r="M43" s="179"/>
      <c r="N43" s="202" t="s">
        <v>969</v>
      </c>
      <c r="O43" s="202"/>
      <c r="P43" s="180">
        <f>COUNTA(A5:A43)</f>
        <v>39</v>
      </c>
    </row>
    <row r="44" spans="1:16" x14ac:dyDescent="0.2">
      <c r="A44" s="148"/>
      <c r="J44" s="151">
        <f ca="1">COUNTIF(J5:J43,"&lt;0")</f>
        <v>19</v>
      </c>
      <c r="K44" s="175" t="s">
        <v>971</v>
      </c>
      <c r="L44" s="176" t="e">
        <f ca="1">MAX(L5:L43)</f>
        <v>#DIV/0!</v>
      </c>
    </row>
    <row r="45" spans="1:16" x14ac:dyDescent="0.2">
      <c r="A45" s="148"/>
      <c r="J45" s="152"/>
      <c r="K45" s="157" t="s">
        <v>972</v>
      </c>
      <c r="L45" s="158" t="e">
        <f ca="1">MIN(L5:L43)</f>
        <v>#DIV/0!</v>
      </c>
    </row>
    <row r="46" spans="1:16" x14ac:dyDescent="0.2">
      <c r="A46" s="148"/>
    </row>
    <row r="47" spans="1:16" x14ac:dyDescent="0.2">
      <c r="A47" s="148"/>
    </row>
    <row r="48" spans="1:16" x14ac:dyDescent="0.2">
      <c r="A48" s="148"/>
    </row>
    <row r="49" spans="1:1" x14ac:dyDescent="0.2">
      <c r="A49" s="148"/>
    </row>
    <row r="50" spans="1:1" x14ac:dyDescent="0.2">
      <c r="A50" s="148"/>
    </row>
    <row r="51" spans="1:1" x14ac:dyDescent="0.2">
      <c r="A51" s="148"/>
    </row>
    <row r="52" spans="1:1" x14ac:dyDescent="0.2">
      <c r="A52" s="148"/>
    </row>
  </sheetData>
  <mergeCells count="2">
    <mergeCell ref="N43:O43"/>
    <mergeCell ref="A1:L1"/>
  </mergeCells>
  <phoneticPr fontId="2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Simulador Medidas Antigo</vt:lpstr>
      <vt:lpstr>Simulador PMU</vt:lpstr>
      <vt:lpstr>Simulador PMU II</vt:lpstr>
      <vt:lpstr>FULL SCADA</vt:lpstr>
      <vt:lpstr>FULL PMU</vt:lpstr>
      <vt:lpstr>AJUSTES</vt:lpstr>
      <vt:lpstr>Simulador Medidas Convencional</vt:lpstr>
      <vt:lpstr>Simulador Medidas Fasoriais</vt:lpstr>
      <vt:lpstr>SimMedidasConv_1</vt:lpstr>
      <vt:lpstr>SimMedidasConv_2</vt:lpstr>
      <vt:lpstr>SimMedidasConv_3</vt:lpstr>
      <vt:lpstr>SimMedidasConv_4</vt:lpstr>
      <vt:lpstr>SimMedidasConv_5</vt:lpstr>
      <vt:lpstr>SimMedidasConv_6</vt:lpstr>
      <vt:lpstr>SimMedidasConv_7</vt:lpstr>
      <vt:lpstr>SimMedidasConv_8</vt:lpstr>
      <vt:lpstr>SimMedidasConv_9</vt:lpstr>
      <vt:lpstr>SimMedidasConv_10</vt:lpstr>
      <vt:lpstr>SimMedidasConv_11</vt:lpstr>
      <vt:lpstr>SimMedidasConv_12</vt:lpstr>
      <vt:lpstr>SimMedidasConv_13</vt:lpstr>
      <vt:lpstr>SimMedidasConv_14</vt:lpstr>
      <vt:lpstr>SimMedidasConv_15</vt:lpstr>
      <vt:lpstr>SimMedidasConv_16</vt:lpstr>
      <vt:lpstr>SimMedidasConv_17</vt:lpstr>
      <vt:lpstr>SimMedidasConv_18</vt:lpstr>
      <vt:lpstr>SimMedidasConv_19</vt:lpstr>
      <vt:lpstr>SimMedidasConv_20</vt:lpstr>
      <vt:lpstr>SimMedidasConv_21</vt:lpstr>
      <vt:lpstr>SimMedidasConv_22</vt:lpstr>
      <vt:lpstr>SimMedidasConv_23</vt:lpstr>
      <vt:lpstr>SimMedidasConv_24</vt:lpstr>
      <vt:lpstr>Simulador Medidas Fas_2</vt:lpstr>
      <vt:lpstr>SM1</vt:lpstr>
      <vt:lpstr>PMU 2679</vt:lpstr>
      <vt:lpstr>SimMedidasConv_16 (2)</vt:lpstr>
    </vt:vector>
  </TitlesOfParts>
  <Company>Home_Mobile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usuario</cp:lastModifiedBy>
  <dcterms:created xsi:type="dcterms:W3CDTF">2010-05-15T20:37:02Z</dcterms:created>
  <dcterms:modified xsi:type="dcterms:W3CDTF">2017-07-03T14:33:06Z</dcterms:modified>
</cp:coreProperties>
</file>