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Desktop\Uandes\8vo_semestre\MCOC\Proyecto-1-MCOC\Codigos_calculos\"/>
    </mc:Choice>
  </mc:AlternateContent>
  <xr:revisionPtr revIDLastSave="0" documentId="13_ncr:1_{BF86D0E1-9908-444C-A336-170F519A8017}" xr6:coauthVersionLast="47" xr6:coauthVersionMax="47" xr10:uidLastSave="{00000000-0000-0000-0000-000000000000}"/>
  <bookViews>
    <workbookView xWindow="-108" yWindow="-108" windowWidth="23256" windowHeight="12456" activeTab="2" xr2:uid="{B11FC91D-B974-45E3-B164-1D8A3A0F1832}"/>
  </bookViews>
  <sheets>
    <sheet name="Caso 1" sheetId="2" r:id="rId1"/>
    <sheet name="Caso 2" sheetId="1" r:id="rId2"/>
    <sheet name="Cas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H15" i="3"/>
  <c r="H16" i="3"/>
  <c r="H17" i="3"/>
  <c r="H13" i="3"/>
  <c r="J14" i="1"/>
  <c r="J15" i="1"/>
  <c r="J16" i="1"/>
  <c r="J17" i="1"/>
  <c r="J13" i="1"/>
  <c r="B23" i="2"/>
  <c r="B20" i="3"/>
  <c r="C20" i="3" s="1"/>
  <c r="E19" i="3"/>
  <c r="B19" i="3"/>
  <c r="C19" i="3" s="1"/>
  <c r="E18" i="3"/>
  <c r="B18" i="3"/>
  <c r="C18" i="3" s="1"/>
  <c r="F17" i="3"/>
  <c r="E17" i="3"/>
  <c r="C17" i="3"/>
  <c r="B17" i="3"/>
  <c r="E16" i="3"/>
  <c r="B16" i="3"/>
  <c r="C16" i="3" s="1"/>
  <c r="E15" i="3"/>
  <c r="F15" i="3" s="1"/>
  <c r="G15" i="3" s="1"/>
  <c r="C15" i="3"/>
  <c r="B15" i="3"/>
  <c r="E14" i="3"/>
  <c r="B14" i="3"/>
  <c r="C14" i="3" s="1"/>
  <c r="B13" i="3"/>
  <c r="C13" i="3" s="1"/>
  <c r="B20" i="1"/>
  <c r="C20" i="1" s="1"/>
  <c r="E19" i="1"/>
  <c r="B19" i="1"/>
  <c r="C19" i="1" s="1"/>
  <c r="F19" i="1" s="1"/>
  <c r="E18" i="1"/>
  <c r="B18" i="1"/>
  <c r="C18" i="1" s="1"/>
  <c r="F18" i="1" s="1"/>
  <c r="E17" i="1"/>
  <c r="B17" i="1"/>
  <c r="C17" i="1" s="1"/>
  <c r="F17" i="1" s="1"/>
  <c r="G17" i="1" s="1"/>
  <c r="E16" i="1"/>
  <c r="F16" i="1" s="1"/>
  <c r="C16" i="1"/>
  <c r="B16" i="1"/>
  <c r="E15" i="1"/>
  <c r="F15" i="1" s="1"/>
  <c r="G15" i="1" s="1"/>
  <c r="C15" i="1"/>
  <c r="B15" i="1"/>
  <c r="F14" i="1"/>
  <c r="G14" i="1" s="1"/>
  <c r="E14" i="1"/>
  <c r="C14" i="1"/>
  <c r="B14" i="1"/>
  <c r="C13" i="1"/>
  <c r="B13" i="1"/>
  <c r="C20" i="2"/>
  <c r="B20" i="2"/>
  <c r="F15" i="2"/>
  <c r="F16" i="2"/>
  <c r="F17" i="2"/>
  <c r="F18" i="2"/>
  <c r="F19" i="2"/>
  <c r="F14" i="2"/>
  <c r="B22" i="3"/>
  <c r="B22" i="2"/>
  <c r="B8" i="3"/>
  <c r="E7" i="3"/>
  <c r="E4" i="3"/>
  <c r="E5" i="3" s="1"/>
  <c r="B19" i="2"/>
  <c r="C19" i="2" s="1"/>
  <c r="B16" i="2"/>
  <c r="C16" i="2" s="1"/>
  <c r="B15" i="2"/>
  <c r="C15" i="2" s="1"/>
  <c r="C14" i="2"/>
  <c r="B14" i="2"/>
  <c r="B13" i="2"/>
  <c r="C13" i="2" s="1"/>
  <c r="B8" i="2"/>
  <c r="B17" i="2" s="1"/>
  <c r="C17" i="2" s="1"/>
  <c r="E7" i="2"/>
  <c r="E17" i="2" s="1"/>
  <c r="E4" i="2"/>
  <c r="E5" i="2" s="1"/>
  <c r="E5" i="1"/>
  <c r="E4" i="1"/>
  <c r="B8" i="1"/>
  <c r="E7" i="1"/>
  <c r="F14" i="3" l="1"/>
  <c r="G14" i="3" s="1"/>
  <c r="F18" i="3"/>
  <c r="G17" i="3" s="1"/>
  <c r="F16" i="3"/>
  <c r="G16" i="3" s="1"/>
  <c r="F19" i="3"/>
  <c r="G16" i="1"/>
  <c r="E16" i="2"/>
  <c r="E19" i="2"/>
  <c r="E15" i="2"/>
  <c r="G15" i="2" s="1"/>
  <c r="B18" i="2"/>
  <c r="C18" i="2" s="1"/>
  <c r="E14" i="2"/>
  <c r="G14" i="2" s="1"/>
  <c r="E18" i="2"/>
  <c r="B22" i="1"/>
  <c r="B23" i="1"/>
  <c r="B26" i="1" s="1"/>
  <c r="G16" i="2" l="1"/>
  <c r="G17" i="2"/>
  <c r="B23" i="3"/>
  <c r="B25" i="1"/>
  <c r="B26" i="3" l="1"/>
  <c r="B25" i="3"/>
  <c r="B26" i="2"/>
  <c r="B25" i="2"/>
</calcChain>
</file>

<file path=xl/sharedStrings.xml><?xml version="1.0" encoding="utf-8"?>
<sst xmlns="http://schemas.openxmlformats.org/spreadsheetml/2006/main" count="144" uniqueCount="43">
  <si>
    <t>a1</t>
  </si>
  <si>
    <t>b1</t>
  </si>
  <si>
    <t>c1</t>
  </si>
  <si>
    <t>c2</t>
  </si>
  <si>
    <t>b2</t>
  </si>
  <si>
    <t>a2</t>
  </si>
  <si>
    <t>puntos clave</t>
  </si>
  <si>
    <t>A</t>
  </si>
  <si>
    <t>B</t>
  </si>
  <si>
    <t>C</t>
  </si>
  <si>
    <t>D</t>
  </si>
  <si>
    <t>E</t>
  </si>
  <si>
    <t>F</t>
  </si>
  <si>
    <t>G</t>
  </si>
  <si>
    <t>m</t>
  </si>
  <si>
    <t>metros</t>
  </si>
  <si>
    <t>alturas</t>
  </si>
  <si>
    <t>constantes</t>
  </si>
  <si>
    <t>gamma W</t>
  </si>
  <si>
    <t>gamma sat</t>
  </si>
  <si>
    <t>k</t>
  </si>
  <si>
    <t>unidad</t>
  </si>
  <si>
    <t>N/m^3</t>
  </si>
  <si>
    <t>m/s</t>
  </si>
  <si>
    <t>zg</t>
  </si>
  <si>
    <t>delta H</t>
  </si>
  <si>
    <t>np</t>
  </si>
  <si>
    <t>ns</t>
  </si>
  <si>
    <t>ni</t>
  </si>
  <si>
    <t>hi</t>
  </si>
  <si>
    <t>uw (kPa)</t>
  </si>
  <si>
    <t>Q</t>
  </si>
  <si>
    <t>m^3/día/m</t>
  </si>
  <si>
    <t>i max</t>
  </si>
  <si>
    <t>gamma '</t>
  </si>
  <si>
    <t>i_c</t>
  </si>
  <si>
    <t>Licuefacción</t>
  </si>
  <si>
    <t>FS</t>
  </si>
  <si>
    <t>-</t>
  </si>
  <si>
    <t>u neta (kPa)</t>
  </si>
  <si>
    <t>np nd</t>
  </si>
  <si>
    <t>ns Nf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</si>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</sst>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Presión neta caso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1'!$J$13:$J$17</c:f>
              <c:numCache>
                <c:formatCode>General</c:formatCode>
                <c:ptCount val="5"/>
                <c:pt idx="0">
                  <c:v>0</c:v>
                </c:pt>
                <c:pt idx="1">
                  <c:v>-37.278000000000006</c:v>
                </c:pt>
                <c:pt idx="2">
                  <c:v>-72.201600000000042</c:v>
                </c:pt>
                <c:pt idx="3">
                  <c:v>-54.151200000000024</c:v>
                </c:pt>
                <c:pt idx="4">
                  <c:v>-18.050400000000025</c:v>
                </c:pt>
              </c:numCache>
            </c:numRef>
          </c:xVal>
          <c:yVal>
            <c:numRef>
              <c:f>'Caso 1'!$I$13:$I$17</c:f>
              <c:numCache>
                <c:formatCode>General</c:formatCode>
                <c:ptCount val="5"/>
                <c:pt idx="0">
                  <c:v>22.400000000000002</c:v>
                </c:pt>
                <c:pt idx="1">
                  <c:v>18.600000000000001</c:v>
                </c:pt>
                <c:pt idx="2">
                  <c:v>13.2</c:v>
                </c:pt>
                <c:pt idx="3">
                  <c:v>10.199999999999999</c:v>
                </c:pt>
                <c:pt idx="4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0-4CA5-AA4C-D5976127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63232"/>
        <c:axId val="1827565632"/>
      </c:scatterChart>
      <c:valAx>
        <c:axId val="18275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Presión (-kPa)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7565632"/>
        <c:crosses val="autoZero"/>
        <c:crossBetween val="midCat"/>
      </c:valAx>
      <c:valAx>
        <c:axId val="18275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Altura</a:t>
                </a:r>
                <a:r>
                  <a:rPr lang="es-CL" baseline="0"/>
                  <a:t> geodesica (m)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75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Presiones netas caso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2'!$J$13:$J$17</c:f>
              <c:numCache>
                <c:formatCode>General</c:formatCode>
                <c:ptCount val="5"/>
                <c:pt idx="0">
                  <c:v>0</c:v>
                </c:pt>
                <c:pt idx="1">
                  <c:v>-37.278000000000006</c:v>
                </c:pt>
                <c:pt idx="2">
                  <c:v>-53.366400000000027</c:v>
                </c:pt>
                <c:pt idx="3">
                  <c:v>-40.024800000000006</c:v>
                </c:pt>
                <c:pt idx="4">
                  <c:v>-13.3416</c:v>
                </c:pt>
              </c:numCache>
            </c:numRef>
          </c:xVal>
          <c:yVal>
            <c:numRef>
              <c:f>'Caso 2'!$I$13:$I$17</c:f>
              <c:numCache>
                <c:formatCode>General</c:formatCode>
                <c:ptCount val="5"/>
                <c:pt idx="0">
                  <c:v>22.400000000000002</c:v>
                </c:pt>
                <c:pt idx="1">
                  <c:v>18.600000000000001</c:v>
                </c:pt>
                <c:pt idx="2">
                  <c:v>15.6</c:v>
                </c:pt>
                <c:pt idx="3">
                  <c:v>12.6</c:v>
                </c:pt>
                <c:pt idx="4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C-4933-8960-A1A74715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6576"/>
        <c:axId val="94668576"/>
      </c:scatterChart>
      <c:valAx>
        <c:axId val="946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Presión (-kPa)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668576"/>
        <c:crosses val="autoZero"/>
        <c:crossBetween val="midCat"/>
      </c:valAx>
      <c:valAx>
        <c:axId val="946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Altura geodésica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6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Presiones netas caso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3'!$H$13:$H$17</c:f>
              <c:numCache>
                <c:formatCode>General</c:formatCode>
                <c:ptCount val="5"/>
                <c:pt idx="0">
                  <c:v>0</c:v>
                </c:pt>
                <c:pt idx="1">
                  <c:v>-37.278000000000006</c:v>
                </c:pt>
                <c:pt idx="2">
                  <c:v>-42.379200000000004</c:v>
                </c:pt>
                <c:pt idx="3">
                  <c:v>-31.784400000000012</c:v>
                </c:pt>
                <c:pt idx="4">
                  <c:v>-10.594800000000021</c:v>
                </c:pt>
              </c:numCache>
            </c:numRef>
          </c:xVal>
          <c:yVal>
            <c:numRef>
              <c:f>'Caso 3'!$C$13:$C$17</c:f>
              <c:numCache>
                <c:formatCode>General</c:formatCode>
                <c:ptCount val="5"/>
                <c:pt idx="0">
                  <c:v>22.400000000000002</c:v>
                </c:pt>
                <c:pt idx="1">
                  <c:v>18.600000000000001</c:v>
                </c:pt>
                <c:pt idx="2">
                  <c:v>17</c:v>
                </c:pt>
                <c:pt idx="3">
                  <c:v>16</c:v>
                </c:pt>
                <c:pt idx="4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E-4E55-95EE-49635A9A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2352"/>
        <c:axId val="38303792"/>
      </c:scatterChart>
      <c:valAx>
        <c:axId val="383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Presión(-kPa)</a:t>
                </a:r>
              </a:p>
            </c:rich>
          </c:tx>
          <c:layout>
            <c:manualLayout>
              <c:xMode val="edge"/>
              <c:yMode val="edge"/>
              <c:x val="0.442597112860892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303792"/>
        <c:crosses val="autoZero"/>
        <c:crossBetween val="midCat"/>
      </c:valAx>
      <c:valAx>
        <c:axId val="383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Altura geodésica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3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2</xdr:row>
      <xdr:rowOff>95250</xdr:rowOff>
    </xdr:from>
    <xdr:to>
      <xdr:col>16</xdr:col>
      <xdr:colOff>91440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EA4940-E528-3A09-D3C0-47C483B02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</xdr:row>
      <xdr:rowOff>80010</xdr:rowOff>
    </xdr:from>
    <xdr:to>
      <xdr:col>16</xdr:col>
      <xdr:colOff>68580</xdr:colOff>
      <xdr:row>17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571D67-6872-68E4-3DBA-E9E8A39C3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2</xdr:row>
      <xdr:rowOff>95250</xdr:rowOff>
    </xdr:from>
    <xdr:to>
      <xdr:col>14</xdr:col>
      <xdr:colOff>624840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D488C-C2D4-7D0A-4B17-9A3CC63CB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4664-E7D0-44C7-8F54-97C126AFA122}">
  <dimension ref="A1:J26"/>
  <sheetViews>
    <sheetView workbookViewId="0">
      <selection activeCell="P22" sqref="P22"/>
    </sheetView>
  </sheetViews>
  <sheetFormatPr baseColWidth="10" defaultRowHeight="14.4" x14ac:dyDescent="0.3"/>
  <sheetData>
    <row r="1" spans="1:10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10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10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10" x14ac:dyDescent="0.3">
      <c r="A4" s="1" t="s">
        <v>2</v>
      </c>
      <c r="B4" s="1">
        <v>18.600000000000001</v>
      </c>
      <c r="D4" s="1" t="s">
        <v>34</v>
      </c>
      <c r="E4" s="1">
        <f>E3-E2</f>
        <v>11190</v>
      </c>
      <c r="F4" s="1" t="s">
        <v>22</v>
      </c>
    </row>
    <row r="5" spans="1:10" x14ac:dyDescent="0.3">
      <c r="A5" s="1" t="s">
        <v>3</v>
      </c>
      <c r="B5" s="1">
        <v>10.199999999999999</v>
      </c>
      <c r="D5" s="1" t="s">
        <v>35</v>
      </c>
      <c r="E5" s="1">
        <f>E4/E2</f>
        <v>1.1406727828746177</v>
      </c>
      <c r="F5" s="1"/>
    </row>
    <row r="6" spans="1:10" x14ac:dyDescent="0.3">
      <c r="A6" s="1" t="s">
        <v>4</v>
      </c>
      <c r="B6" s="1">
        <v>3</v>
      </c>
      <c r="D6" s="1" t="s">
        <v>20</v>
      </c>
      <c r="E6" s="2">
        <v>6.8999999999999997E-5</v>
      </c>
      <c r="F6" s="1" t="s">
        <v>23</v>
      </c>
    </row>
    <row r="7" spans="1:10" x14ac:dyDescent="0.3">
      <c r="A7" s="1" t="s">
        <v>5</v>
      </c>
      <c r="B7" s="1">
        <v>10</v>
      </c>
      <c r="D7" s="1" t="s">
        <v>25</v>
      </c>
      <c r="E7" s="1">
        <f>SUM(B3:B4)-SUM(B5:B6)</f>
        <v>9.2000000000000028</v>
      </c>
      <c r="F7" s="1" t="s">
        <v>14</v>
      </c>
    </row>
    <row r="8" spans="1:10" x14ac:dyDescent="0.3">
      <c r="A8" s="1" t="s">
        <v>10</v>
      </c>
      <c r="B8" s="1">
        <f>13-B7-B6</f>
        <v>0</v>
      </c>
      <c r="D8" s="1" t="s">
        <v>26</v>
      </c>
      <c r="E8" s="1">
        <v>5</v>
      </c>
      <c r="F8" s="1"/>
    </row>
    <row r="9" spans="1:10" x14ac:dyDescent="0.3">
      <c r="D9" s="1" t="s">
        <v>27</v>
      </c>
      <c r="E9" s="1">
        <v>4</v>
      </c>
      <c r="F9" s="1"/>
    </row>
    <row r="12" spans="1:10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39</v>
      </c>
    </row>
    <row r="13" spans="1:10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38</v>
      </c>
      <c r="E13" s="1" t="s">
        <v>38</v>
      </c>
      <c r="F13" s="1">
        <v>0</v>
      </c>
      <c r="G13" s="1">
        <v>0</v>
      </c>
      <c r="I13">
        <v>22.400000000000002</v>
      </c>
      <c r="J13">
        <v>0</v>
      </c>
    </row>
    <row r="14" spans="1:10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 t="shared" ref="F14:F19" si="2">(E14-C14)*$E$2/1000</f>
        <v>37.278000000000006</v>
      </c>
      <c r="G14" s="1">
        <f>F14</f>
        <v>37.278000000000006</v>
      </c>
      <c r="I14">
        <v>18.600000000000001</v>
      </c>
      <c r="J14">
        <v>-37.278000000000006</v>
      </c>
    </row>
    <row r="15" spans="1:10" x14ac:dyDescent="0.3">
      <c r="A15" s="1" t="s">
        <v>9</v>
      </c>
      <c r="B15" s="1">
        <f>B5+B6</f>
        <v>13.2</v>
      </c>
      <c r="C15" s="1">
        <f t="shared" si="0"/>
        <v>13.2</v>
      </c>
      <c r="D15" s="1">
        <v>1</v>
      </c>
      <c r="E15" s="1">
        <f t="shared" si="1"/>
        <v>20.560000000000002</v>
      </c>
      <c r="F15" s="1">
        <f t="shared" si="2"/>
        <v>72.201600000000042</v>
      </c>
      <c r="G15" s="1">
        <f>F15</f>
        <v>72.201600000000042</v>
      </c>
      <c r="I15">
        <v>13.2</v>
      </c>
      <c r="J15">
        <v>-72.201600000000042</v>
      </c>
    </row>
    <row r="16" spans="1:10" x14ac:dyDescent="0.3">
      <c r="A16" s="1" t="s">
        <v>10</v>
      </c>
      <c r="B16" s="1">
        <f>B5</f>
        <v>10.199999999999999</v>
      </c>
      <c r="C16" s="1">
        <f t="shared" si="0"/>
        <v>10.199999999999999</v>
      </c>
      <c r="D16" s="1">
        <v>2</v>
      </c>
      <c r="E16" s="1">
        <f t="shared" si="1"/>
        <v>18.720000000000002</v>
      </c>
      <c r="F16" s="1">
        <f t="shared" si="2"/>
        <v>83.581200000000024</v>
      </c>
      <c r="G16" s="1">
        <f>F16-F19</f>
        <v>54.151200000000024</v>
      </c>
      <c r="I16">
        <v>10.199999999999999</v>
      </c>
      <c r="J16">
        <v>-54.151200000000024</v>
      </c>
    </row>
    <row r="17" spans="1:10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16.880000000000003</v>
      </c>
      <c r="F17" s="1">
        <f t="shared" si="2"/>
        <v>65.530800000000028</v>
      </c>
      <c r="G17" s="1">
        <f>F17-F18</f>
        <v>18.050400000000025</v>
      </c>
      <c r="I17">
        <v>10.199999999999999</v>
      </c>
      <c r="J17">
        <v>-18.050400000000025</v>
      </c>
    </row>
    <row r="18" spans="1:10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15.04</v>
      </c>
      <c r="F18" s="1">
        <f t="shared" si="2"/>
        <v>47.480400000000003</v>
      </c>
      <c r="G18" s="1"/>
    </row>
    <row r="19" spans="1:10" x14ac:dyDescent="0.3">
      <c r="A19" s="1" t="s">
        <v>13</v>
      </c>
      <c r="B19" s="1">
        <f>B5</f>
        <v>10.199999999999999</v>
      </c>
      <c r="C19" s="1">
        <f t="shared" si="0"/>
        <v>10.199999999999999</v>
      </c>
      <c r="D19" s="1">
        <v>5</v>
      </c>
      <c r="E19" s="1">
        <f t="shared" si="1"/>
        <v>13.2</v>
      </c>
      <c r="F19" s="1">
        <f t="shared" si="2"/>
        <v>29.43</v>
      </c>
      <c r="G19" s="1"/>
    </row>
    <row r="20" spans="1:10" x14ac:dyDescent="0.3">
      <c r="A20" s="1" t="s">
        <v>42</v>
      </c>
      <c r="B20" s="1">
        <f>B5+B6</f>
        <v>13.2</v>
      </c>
      <c r="C20" s="1">
        <f>B20</f>
        <v>13.2</v>
      </c>
      <c r="D20" s="1" t="s">
        <v>38</v>
      </c>
      <c r="E20" s="1" t="s">
        <v>38</v>
      </c>
      <c r="F20" s="1">
        <v>0</v>
      </c>
      <c r="G20" s="1"/>
    </row>
    <row r="22" spans="1:10" x14ac:dyDescent="0.3">
      <c r="A22" s="1" t="s">
        <v>31</v>
      </c>
      <c r="B22" s="1">
        <f>$E$6*$E$7*$E$9/E8*86400</f>
        <v>43.877376000000005</v>
      </c>
      <c r="C22" s="1" t="s">
        <v>32</v>
      </c>
    </row>
    <row r="23" spans="1:10" x14ac:dyDescent="0.3">
      <c r="A23" s="1" t="s">
        <v>33</v>
      </c>
      <c r="B23" s="1">
        <f>($E$7)/((B14-B17)+(B19-B18))</f>
        <v>1.0952380952380953</v>
      </c>
      <c r="C23" s="1"/>
    </row>
    <row r="25" spans="1:10" x14ac:dyDescent="0.3">
      <c r="A25" t="s">
        <v>36</v>
      </c>
      <c r="B25" t="str">
        <f>IF(E5&lt;=B23,"Hay licuefacción","No hay licuefacción")</f>
        <v>No hay licuefacción</v>
      </c>
    </row>
    <row r="26" spans="1:10" x14ac:dyDescent="0.3">
      <c r="A26" t="s">
        <v>37</v>
      </c>
      <c r="B26">
        <f>E5/B23</f>
        <v>1.0414838452333466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53F3-2C61-44EC-A587-17AF17A46E89}">
  <dimension ref="A1:J26"/>
  <sheetViews>
    <sheetView workbookViewId="0">
      <selection activeCell="L20" sqref="L20"/>
    </sheetView>
  </sheetViews>
  <sheetFormatPr baseColWidth="10" defaultRowHeight="14.4" x14ac:dyDescent="0.3"/>
  <cols>
    <col min="2" max="2" width="13" customWidth="1"/>
  </cols>
  <sheetData>
    <row r="1" spans="1:10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10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10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10" x14ac:dyDescent="0.3">
      <c r="A4" s="1" t="s">
        <v>2</v>
      </c>
      <c r="B4" s="1">
        <v>18.600000000000001</v>
      </c>
      <c r="D4" s="1" t="s">
        <v>34</v>
      </c>
      <c r="E4" s="1">
        <f>E3-E2</f>
        <v>11190</v>
      </c>
      <c r="F4" s="1" t="s">
        <v>22</v>
      </c>
    </row>
    <row r="5" spans="1:10" x14ac:dyDescent="0.3">
      <c r="A5" s="1" t="s">
        <v>3</v>
      </c>
      <c r="B5" s="1">
        <v>12.6</v>
      </c>
      <c r="D5" s="1" t="s">
        <v>35</v>
      </c>
      <c r="E5" s="1">
        <f>E4/E2</f>
        <v>1.1406727828746177</v>
      </c>
      <c r="F5" s="1"/>
    </row>
    <row r="6" spans="1:10" x14ac:dyDescent="0.3">
      <c r="A6" s="1" t="s">
        <v>4</v>
      </c>
      <c r="B6" s="1">
        <v>3</v>
      </c>
      <c r="D6" s="1" t="s">
        <v>20</v>
      </c>
      <c r="E6" s="2">
        <v>6.8999999999999997E-5</v>
      </c>
      <c r="F6" s="1" t="s">
        <v>23</v>
      </c>
    </row>
    <row r="7" spans="1:10" x14ac:dyDescent="0.3">
      <c r="A7" s="1" t="s">
        <v>5</v>
      </c>
      <c r="B7" s="1">
        <v>7.6</v>
      </c>
      <c r="D7" s="1" t="s">
        <v>25</v>
      </c>
      <c r="E7" s="1">
        <f>SUM(B3:B4)-SUM(B5:B6)</f>
        <v>6.8000000000000025</v>
      </c>
      <c r="F7" s="1" t="s">
        <v>14</v>
      </c>
    </row>
    <row r="8" spans="1:10" x14ac:dyDescent="0.3">
      <c r="A8" s="1" t="s">
        <v>10</v>
      </c>
      <c r="B8" s="1">
        <f>13-B7-B6</f>
        <v>2.4000000000000004</v>
      </c>
      <c r="D8" s="1" t="s">
        <v>26</v>
      </c>
      <c r="E8" s="1">
        <v>5</v>
      </c>
      <c r="F8" s="1"/>
    </row>
    <row r="9" spans="1:10" x14ac:dyDescent="0.3">
      <c r="D9" s="1" t="s">
        <v>27</v>
      </c>
      <c r="E9" s="1">
        <v>4</v>
      </c>
      <c r="F9" s="1"/>
    </row>
    <row r="12" spans="1:10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39</v>
      </c>
    </row>
    <row r="13" spans="1:10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38</v>
      </c>
      <c r="E13" s="1" t="s">
        <v>38</v>
      </c>
      <c r="F13" s="1">
        <v>0</v>
      </c>
      <c r="G13" s="1">
        <v>0</v>
      </c>
      <c r="I13">
        <v>22.400000000000002</v>
      </c>
      <c r="J13">
        <f>G13*-1</f>
        <v>0</v>
      </c>
    </row>
    <row r="14" spans="1:10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 t="shared" ref="F14:F19" si="2">(E14-C14)*$E$2/1000</f>
        <v>37.278000000000006</v>
      </c>
      <c r="G14" s="1">
        <f>F14</f>
        <v>37.278000000000006</v>
      </c>
      <c r="I14">
        <v>18.600000000000001</v>
      </c>
      <c r="J14">
        <f t="shared" ref="J14:J17" si="3">G14*-1</f>
        <v>-37.278000000000006</v>
      </c>
    </row>
    <row r="15" spans="1:10" x14ac:dyDescent="0.3">
      <c r="A15" s="1" t="s">
        <v>9</v>
      </c>
      <c r="B15" s="1">
        <f>B5+B6</f>
        <v>15.6</v>
      </c>
      <c r="C15" s="1">
        <f t="shared" si="0"/>
        <v>15.6</v>
      </c>
      <c r="D15" s="1">
        <v>1</v>
      </c>
      <c r="E15" s="1">
        <f t="shared" si="1"/>
        <v>21.040000000000003</v>
      </c>
      <c r="F15" s="1">
        <f t="shared" si="2"/>
        <v>53.366400000000027</v>
      </c>
      <c r="G15" s="1">
        <f>F15</f>
        <v>53.366400000000027</v>
      </c>
      <c r="I15">
        <v>15.6</v>
      </c>
      <c r="J15">
        <f t="shared" si="3"/>
        <v>-53.366400000000027</v>
      </c>
    </row>
    <row r="16" spans="1:10" x14ac:dyDescent="0.3">
      <c r="A16" s="1" t="s">
        <v>10</v>
      </c>
      <c r="B16" s="1">
        <f>B5</f>
        <v>12.6</v>
      </c>
      <c r="C16" s="1">
        <f t="shared" si="0"/>
        <v>12.6</v>
      </c>
      <c r="D16" s="1">
        <v>2</v>
      </c>
      <c r="E16" s="1">
        <f t="shared" si="1"/>
        <v>19.68</v>
      </c>
      <c r="F16" s="1">
        <f t="shared" si="2"/>
        <v>69.454800000000006</v>
      </c>
      <c r="G16" s="1">
        <f>F16-F19</f>
        <v>40.024800000000006</v>
      </c>
      <c r="I16">
        <v>12.6</v>
      </c>
      <c r="J16">
        <f t="shared" si="3"/>
        <v>-40.024800000000006</v>
      </c>
    </row>
    <row r="17" spans="1:10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18.32</v>
      </c>
      <c r="F17" s="1">
        <f t="shared" si="2"/>
        <v>79.657200000000017</v>
      </c>
      <c r="G17" s="1">
        <f>F17-F18</f>
        <v>13.3416</v>
      </c>
      <c r="I17">
        <v>10.199999999999999</v>
      </c>
      <c r="J17">
        <f t="shared" si="3"/>
        <v>-13.3416</v>
      </c>
    </row>
    <row r="18" spans="1:10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16.96</v>
      </c>
      <c r="F18" s="1">
        <f t="shared" si="2"/>
        <v>66.315600000000018</v>
      </c>
      <c r="G18" s="1"/>
    </row>
    <row r="19" spans="1:10" x14ac:dyDescent="0.3">
      <c r="A19" s="1" t="s">
        <v>13</v>
      </c>
      <c r="B19" s="1">
        <f>B5</f>
        <v>12.6</v>
      </c>
      <c r="C19" s="1">
        <f t="shared" si="0"/>
        <v>12.6</v>
      </c>
      <c r="D19" s="1">
        <v>5</v>
      </c>
      <c r="E19" s="1">
        <f t="shared" si="1"/>
        <v>15.6</v>
      </c>
      <c r="F19" s="1">
        <f t="shared" si="2"/>
        <v>29.43</v>
      </c>
      <c r="G19" s="1"/>
    </row>
    <row r="20" spans="1:10" x14ac:dyDescent="0.3">
      <c r="A20" s="1" t="s">
        <v>42</v>
      </c>
      <c r="B20" s="1">
        <f>B5+B6</f>
        <v>15.6</v>
      </c>
      <c r="C20" s="1">
        <f>B20</f>
        <v>15.6</v>
      </c>
      <c r="D20" s="1" t="s">
        <v>38</v>
      </c>
      <c r="E20" s="1" t="s">
        <v>38</v>
      </c>
      <c r="F20" s="1">
        <v>0</v>
      </c>
      <c r="G20" s="1"/>
    </row>
    <row r="22" spans="1:10" x14ac:dyDescent="0.3">
      <c r="A22" s="1" t="s">
        <v>31</v>
      </c>
      <c r="B22" s="1">
        <f>$E$6*$E$7*$E$9/E8*86400</f>
        <v>32.431104000000005</v>
      </c>
      <c r="C22" s="1" t="s">
        <v>32</v>
      </c>
    </row>
    <row r="23" spans="1:10" x14ac:dyDescent="0.3">
      <c r="A23" s="1" t="s">
        <v>33</v>
      </c>
      <c r="B23" s="1">
        <f>($E$7)/((B14-B17)+(B19-B18))</f>
        <v>0.62962962962962976</v>
      </c>
      <c r="C23" s="1"/>
    </row>
    <row r="25" spans="1:10" x14ac:dyDescent="0.3">
      <c r="A25" t="s">
        <v>36</v>
      </c>
      <c r="B25" t="str">
        <f>IF(E5&lt;=B23,"Hay licuefacción","No hay licuefacción")</f>
        <v>No hay licuefacción</v>
      </c>
    </row>
    <row r="26" spans="1:10" x14ac:dyDescent="0.3">
      <c r="A26" t="s">
        <v>37</v>
      </c>
      <c r="B26">
        <f>E5/B23</f>
        <v>1.811656772800863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F4A4-05E0-4940-B93B-2A8E38E6C0D0}">
  <dimension ref="A1:H26"/>
  <sheetViews>
    <sheetView tabSelected="1" workbookViewId="0">
      <selection activeCell="P21" sqref="P21"/>
    </sheetView>
  </sheetViews>
  <sheetFormatPr baseColWidth="10" defaultRowHeight="14.4" x14ac:dyDescent="0.3"/>
  <cols>
    <col min="5" max="5" width="12.21875" customWidth="1"/>
  </cols>
  <sheetData>
    <row r="1" spans="1:8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8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8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8" x14ac:dyDescent="0.3">
      <c r="A4" s="1" t="s">
        <v>2</v>
      </c>
      <c r="B4" s="1">
        <v>18.600000000000001</v>
      </c>
      <c r="D4" s="1" t="s">
        <v>34</v>
      </c>
      <c r="E4" s="1">
        <f>E3-E2</f>
        <v>11190</v>
      </c>
      <c r="F4" s="1" t="s">
        <v>22</v>
      </c>
    </row>
    <row r="5" spans="1:8" x14ac:dyDescent="0.3">
      <c r="A5" s="1" t="s">
        <v>3</v>
      </c>
      <c r="B5" s="1">
        <v>16</v>
      </c>
      <c r="D5" s="1" t="s">
        <v>35</v>
      </c>
      <c r="E5" s="1">
        <f>E4/E2</f>
        <v>1.1406727828746177</v>
      </c>
      <c r="F5" s="1"/>
    </row>
    <row r="6" spans="1:8" x14ac:dyDescent="0.3">
      <c r="A6" s="1" t="s">
        <v>4</v>
      </c>
      <c r="B6" s="1">
        <v>1</v>
      </c>
      <c r="D6" s="1" t="s">
        <v>20</v>
      </c>
      <c r="E6" s="2">
        <v>6.8999999999999997E-5</v>
      </c>
      <c r="F6" s="1" t="s">
        <v>23</v>
      </c>
    </row>
    <row r="7" spans="1:8" x14ac:dyDescent="0.3">
      <c r="A7" s="1" t="s">
        <v>5</v>
      </c>
      <c r="B7" s="1">
        <v>6.2</v>
      </c>
      <c r="D7" s="1" t="s">
        <v>25</v>
      </c>
      <c r="E7" s="1">
        <f>SUM(B3:B4)-SUM(B5:B6)</f>
        <v>5.4000000000000021</v>
      </c>
      <c r="F7" s="1" t="s">
        <v>14</v>
      </c>
    </row>
    <row r="8" spans="1:8" x14ac:dyDescent="0.3">
      <c r="A8" s="1" t="s">
        <v>10</v>
      </c>
      <c r="B8" s="1">
        <f>13-B7-B6</f>
        <v>5.8</v>
      </c>
      <c r="D8" s="1" t="s">
        <v>40</v>
      </c>
      <c r="E8" s="1">
        <v>5</v>
      </c>
      <c r="F8" s="1"/>
    </row>
    <row r="9" spans="1:8" x14ac:dyDescent="0.3">
      <c r="D9" s="1" t="s">
        <v>41</v>
      </c>
      <c r="E9" s="1">
        <v>4</v>
      </c>
      <c r="F9" s="1"/>
    </row>
    <row r="12" spans="1:8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39</v>
      </c>
    </row>
    <row r="13" spans="1:8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38</v>
      </c>
      <c r="E13" s="1" t="s">
        <v>38</v>
      </c>
      <c r="F13" s="1">
        <v>0</v>
      </c>
      <c r="G13" s="1">
        <v>0</v>
      </c>
      <c r="H13">
        <f>G13*-1</f>
        <v>0</v>
      </c>
    </row>
    <row r="14" spans="1:8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 t="shared" ref="F14:F19" si="2">(E14-C14)*$E$2/1000</f>
        <v>37.278000000000006</v>
      </c>
      <c r="G14" s="1">
        <f>F14</f>
        <v>37.278000000000006</v>
      </c>
      <c r="H14">
        <f t="shared" ref="H14:H17" si="3">G14*-1</f>
        <v>-37.278000000000006</v>
      </c>
    </row>
    <row r="15" spans="1:8" x14ac:dyDescent="0.3">
      <c r="A15" s="1" t="s">
        <v>9</v>
      </c>
      <c r="B15" s="1">
        <f>B5+B6</f>
        <v>17</v>
      </c>
      <c r="C15" s="1">
        <f t="shared" si="0"/>
        <v>17</v>
      </c>
      <c r="D15" s="1">
        <v>1</v>
      </c>
      <c r="E15" s="1">
        <f t="shared" si="1"/>
        <v>21.32</v>
      </c>
      <c r="F15" s="1">
        <f t="shared" si="2"/>
        <v>42.379200000000004</v>
      </c>
      <c r="G15" s="1">
        <f>F15</f>
        <v>42.379200000000004</v>
      </c>
      <c r="H15">
        <f t="shared" si="3"/>
        <v>-42.379200000000004</v>
      </c>
    </row>
    <row r="16" spans="1:8" x14ac:dyDescent="0.3">
      <c r="A16" s="1" t="s">
        <v>10</v>
      </c>
      <c r="B16" s="1">
        <f>B5</f>
        <v>16</v>
      </c>
      <c r="C16" s="1">
        <f t="shared" si="0"/>
        <v>16</v>
      </c>
      <c r="D16" s="1">
        <v>2</v>
      </c>
      <c r="E16" s="1">
        <f t="shared" si="1"/>
        <v>20.240000000000002</v>
      </c>
      <c r="F16" s="1">
        <f t="shared" si="2"/>
        <v>41.594400000000014</v>
      </c>
      <c r="G16" s="1">
        <f>F16-F19</f>
        <v>31.784400000000012</v>
      </c>
      <c r="H16">
        <f t="shared" si="3"/>
        <v>-31.784400000000012</v>
      </c>
    </row>
    <row r="17" spans="1:8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19.16</v>
      </c>
      <c r="F17" s="1">
        <f t="shared" si="2"/>
        <v>87.897600000000011</v>
      </c>
      <c r="G17" s="1">
        <f>F17-F18</f>
        <v>10.594800000000021</v>
      </c>
      <c r="H17">
        <f t="shared" si="3"/>
        <v>-10.594800000000021</v>
      </c>
    </row>
    <row r="18" spans="1:8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18.079999999999998</v>
      </c>
      <c r="F18" s="1">
        <f t="shared" si="2"/>
        <v>77.302799999999991</v>
      </c>
      <c r="G18" s="1"/>
    </row>
    <row r="19" spans="1:8" x14ac:dyDescent="0.3">
      <c r="A19" s="1" t="s">
        <v>13</v>
      </c>
      <c r="B19" s="1">
        <f>B5</f>
        <v>16</v>
      </c>
      <c r="C19" s="1">
        <f t="shared" si="0"/>
        <v>16</v>
      </c>
      <c r="D19" s="1">
        <v>5</v>
      </c>
      <c r="E19" s="1">
        <f t="shared" si="1"/>
        <v>17</v>
      </c>
      <c r="F19" s="1">
        <f t="shared" si="2"/>
        <v>9.81</v>
      </c>
      <c r="G19" s="1"/>
    </row>
    <row r="20" spans="1:8" x14ac:dyDescent="0.3">
      <c r="A20" s="1" t="s">
        <v>42</v>
      </c>
      <c r="B20" s="1">
        <f>B5+B6</f>
        <v>17</v>
      </c>
      <c r="C20" s="1">
        <f>B20</f>
        <v>17</v>
      </c>
      <c r="D20" s="1" t="s">
        <v>38</v>
      </c>
      <c r="E20" s="1" t="s">
        <v>38</v>
      </c>
      <c r="F20" s="1">
        <v>0</v>
      </c>
      <c r="G20" s="1"/>
    </row>
    <row r="22" spans="1:8" x14ac:dyDescent="0.3">
      <c r="A22" s="1" t="s">
        <v>31</v>
      </c>
      <c r="B22" s="1">
        <f>$E$6*$E$7*$E$9/E8*86400</f>
        <v>25.75411200000001</v>
      </c>
      <c r="C22" s="1" t="s">
        <v>32</v>
      </c>
    </row>
    <row r="23" spans="1:8" x14ac:dyDescent="0.3">
      <c r="A23" s="1" t="s">
        <v>33</v>
      </c>
      <c r="B23" s="1">
        <f>($E$7)/((B14-B17)+(B19-B18))</f>
        <v>0.38028169014084512</v>
      </c>
      <c r="C23" s="1"/>
    </row>
    <row r="25" spans="1:8" x14ac:dyDescent="0.3">
      <c r="A25" t="s">
        <v>36</v>
      </c>
      <c r="B25" t="str">
        <f>IF(E5&lt;=B23,"Hay licuefacción","No hay licuefacción")</f>
        <v>No hay licuefacción</v>
      </c>
    </row>
    <row r="26" spans="1:8" x14ac:dyDescent="0.3">
      <c r="A26" t="s">
        <v>37</v>
      </c>
      <c r="B26">
        <f>E5/B23</f>
        <v>2.9995469475591796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1</vt:lpstr>
      <vt:lpstr>Caso 2</vt:lpstr>
      <vt:lpstr>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 CAPRILE CANALA-ECHEVARRIA</dc:creator>
  <cp:lastModifiedBy>BERNARDO  CAPRILE CANALA-ECHEVARRIA</cp:lastModifiedBy>
  <dcterms:created xsi:type="dcterms:W3CDTF">2024-09-12T13:19:49Z</dcterms:created>
  <dcterms:modified xsi:type="dcterms:W3CDTF">2024-09-16T00:04:56Z</dcterms:modified>
</cp:coreProperties>
</file>