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xa/Projects/test/emit/xlsx/"/>
    </mc:Choice>
  </mc:AlternateContent>
  <bookViews>
    <workbookView xWindow="0" yWindow="460" windowWidth="25600" windowHeight="15740" tabRatio="500" activeTab="2"/>
  </bookViews>
  <sheets>
    <sheet name="Таблиця_1" sheetId="2" r:id="rId1"/>
    <sheet name="Варіанти" sheetId="1" state="hidden" r:id="rId2"/>
    <sheet name="Таблиця_2" sheetId="3" r:id="rId3"/>
    <sheet name="Таблиця_3" sheetId="4" r:id="rId4"/>
    <sheet name="Таблиця_4" sheetId="5" r:id="rId5"/>
    <sheet name="Таблиця_5" sheetId="6" r:id="rId6"/>
    <sheet name="Звіт" sheetId="7" r:id="rId7"/>
  </sheets>
  <definedNames>
    <definedName name="Варіанти">Варіанти!$A$3:$AA$15</definedName>
    <definedName name="Номера_варіантів">Варіанти!$A$1:$AA$15</definedName>
    <definedName name="Таблица_3">Таблиця_3!$C$3:$G$9</definedName>
    <definedName name="_xlnm.Print_Area" localSheetId="6">Звіт!$A$1:$A$19</definedName>
    <definedName name="_xlnm.Print_Area" localSheetId="0">Таблиця_1!$B$6:$C$18</definedName>
    <definedName name="_xlnm.Print_Area" localSheetId="2">Таблиця_2!$A$1:$G$12</definedName>
    <definedName name="_xlnm.Print_Area" localSheetId="3">Таблиця_3!$A$1:$H$9</definedName>
    <definedName name="_xlnm.Print_Area" localSheetId="4">Таблиця_4!$A$1:$H$10</definedName>
    <definedName name="_xlnm.Print_Area" localSheetId="5">Таблиця_5!$A$1:$G$7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2" l="1"/>
  <c r="A8" i="2"/>
  <c r="A9" i="2"/>
  <c r="A10" i="2"/>
  <c r="A11" i="2"/>
  <c r="A12" i="2"/>
  <c r="A13" i="2"/>
  <c r="A14" i="2"/>
  <c r="A15" i="2"/>
  <c r="A16" i="2"/>
  <c r="C3" i="2" a="1"/>
  <c r="C3" i="2"/>
  <c r="C16" i="2"/>
  <c r="B5" i="6"/>
  <c r="C13" i="2"/>
  <c r="B2" i="6"/>
  <c r="B6" i="2" a="1"/>
  <c r="B13" i="2"/>
  <c r="C2" i="4"/>
  <c r="D2" i="5"/>
  <c r="O17" i="5"/>
  <c r="B14" i="2"/>
  <c r="D2" i="4"/>
  <c r="E2" i="5"/>
  <c r="P17" i="5"/>
  <c r="B15" i="2"/>
  <c r="E2" i="4"/>
  <c r="F2" i="5"/>
  <c r="Q17" i="5"/>
  <c r="B16" i="2"/>
  <c r="F2" i="4"/>
  <c r="G2" i="5"/>
  <c r="R17" i="5"/>
  <c r="A17" i="2"/>
  <c r="B17" i="2"/>
  <c r="G2" i="4"/>
  <c r="H2" i="5"/>
  <c r="S17" i="5"/>
  <c r="D5" i="5"/>
  <c r="O20" i="5"/>
  <c r="D6" i="5"/>
  <c r="O21" i="5"/>
  <c r="D7" i="5"/>
  <c r="O22" i="5"/>
  <c r="D8" i="5"/>
  <c r="O23" i="5"/>
  <c r="H4" i="5"/>
  <c r="S19" i="5"/>
  <c r="G5" i="5"/>
  <c r="R20" i="5"/>
  <c r="F6" i="5"/>
  <c r="Q21" i="5"/>
  <c r="G6" i="5"/>
  <c r="R21" i="5"/>
  <c r="H6" i="5"/>
  <c r="S21" i="5"/>
  <c r="E7" i="5"/>
  <c r="P22" i="5"/>
  <c r="G7" i="5"/>
  <c r="R22" i="5"/>
  <c r="E8" i="5"/>
  <c r="P23" i="5"/>
  <c r="F8" i="5"/>
  <c r="Q23" i="5"/>
  <c r="E9" i="5"/>
  <c r="P24" i="5"/>
  <c r="G9" i="5"/>
  <c r="R24" i="5"/>
  <c r="D9" i="5"/>
  <c r="O24" i="5"/>
  <c r="C14" i="2"/>
  <c r="B3" i="6"/>
  <c r="C15" i="2"/>
  <c r="B4" i="6"/>
  <c r="C17" i="2"/>
  <c r="B6" i="6"/>
  <c r="B7" i="6"/>
  <c r="C7" i="2"/>
  <c r="C11" i="3"/>
  <c r="C10" i="2"/>
  <c r="F11" i="3"/>
  <c r="C8" i="2"/>
  <c r="D11" i="3"/>
  <c r="C9" i="2"/>
  <c r="E11" i="3"/>
  <c r="A3" i="6"/>
  <c r="A4" i="6"/>
  <c r="A5" i="6"/>
  <c r="A6" i="6"/>
  <c r="A2" i="6"/>
  <c r="A4" i="5"/>
  <c r="A5" i="5"/>
  <c r="A6" i="5"/>
  <c r="A7" i="5"/>
  <c r="A8" i="5"/>
  <c r="A9" i="5"/>
  <c r="A3" i="5"/>
  <c r="A4" i="4"/>
  <c r="A5" i="4"/>
  <c r="A6" i="4"/>
  <c r="A7" i="4"/>
  <c r="A8" i="4"/>
  <c r="A9" i="4"/>
  <c r="A3" i="4"/>
  <c r="A18" i="7"/>
  <c r="A15" i="7"/>
  <c r="A12" i="7"/>
  <c r="A8" i="7"/>
  <c r="A5" i="7"/>
  <c r="A2" i="7"/>
  <c r="F2" i="6"/>
  <c r="F3" i="6"/>
  <c r="F4" i="6"/>
  <c r="F5" i="6"/>
  <c r="F6" i="6"/>
  <c r="H3" i="4"/>
  <c r="H5" i="4"/>
  <c r="H4" i="4"/>
  <c r="H6" i="4"/>
  <c r="H7" i="4"/>
  <c r="H8" i="4"/>
  <c r="H9" i="4"/>
  <c r="F12" i="3"/>
  <c r="E12" i="3"/>
  <c r="D12" i="3"/>
  <c r="C12" i="3"/>
  <c r="C12" i="2"/>
  <c r="C11" i="2"/>
  <c r="A18" i="2"/>
  <c r="C18" i="2"/>
  <c r="C6" i="2"/>
  <c r="B6" i="2"/>
  <c r="B7" i="2"/>
  <c r="B8" i="2"/>
  <c r="B9" i="2"/>
  <c r="B10" i="2"/>
  <c r="B11" i="2"/>
  <c r="B12" i="2"/>
  <c r="B18" i="2"/>
  <c r="G4" i="3"/>
  <c r="B3" i="5"/>
  <c r="C3" i="5"/>
  <c r="D3" i="5"/>
  <c r="O18" i="5"/>
  <c r="G5" i="3"/>
  <c r="B4" i="5"/>
  <c r="C4" i="5"/>
  <c r="D4" i="5"/>
  <c r="O19" i="5"/>
  <c r="O27" i="5"/>
  <c r="E3" i="5"/>
  <c r="P18" i="5"/>
  <c r="E4" i="5"/>
  <c r="P19" i="5"/>
  <c r="G6" i="3"/>
  <c r="B5" i="5"/>
  <c r="C5" i="5"/>
  <c r="E5" i="5"/>
  <c r="P20" i="5"/>
  <c r="G7" i="3"/>
  <c r="B6" i="5"/>
  <c r="C6" i="5"/>
  <c r="E6" i="5"/>
  <c r="P21" i="5"/>
  <c r="P27" i="5"/>
  <c r="F3" i="5"/>
  <c r="Q18" i="5"/>
  <c r="F4" i="5"/>
  <c r="Q19" i="5"/>
  <c r="F5" i="5"/>
  <c r="Q20" i="5"/>
  <c r="G8" i="3"/>
  <c r="B7" i="5"/>
  <c r="C7" i="5"/>
  <c r="F7" i="5"/>
  <c r="Q22" i="5"/>
  <c r="G10" i="3"/>
  <c r="B9" i="5"/>
  <c r="C9" i="5"/>
  <c r="F9" i="5"/>
  <c r="Q24" i="5"/>
  <c r="Q27" i="5"/>
  <c r="G3" i="5"/>
  <c r="R18" i="5"/>
  <c r="G4" i="5"/>
  <c r="R19" i="5"/>
  <c r="G9" i="3"/>
  <c r="B8" i="5"/>
  <c r="C8" i="5"/>
  <c r="G8" i="5"/>
  <c r="R23" i="5"/>
  <c r="R27" i="5"/>
  <c r="H3" i="5"/>
  <c r="S18" i="5"/>
  <c r="H5" i="5"/>
  <c r="S20" i="5"/>
  <c r="H7" i="5"/>
  <c r="S22" i="5"/>
  <c r="H8" i="5"/>
  <c r="S23" i="5"/>
  <c r="H9" i="5"/>
  <c r="S24" i="5"/>
  <c r="S27" i="5"/>
  <c r="A19" i="5"/>
  <c r="A9" i="7"/>
  <c r="N9" i="5"/>
  <c r="N10" i="5"/>
  <c r="N11" i="5"/>
  <c r="N12" i="5"/>
  <c r="N13" i="5"/>
  <c r="N14" i="5"/>
  <c r="N15" i="5"/>
  <c r="A15" i="5"/>
  <c r="A6" i="7"/>
  <c r="A21" i="3"/>
  <c r="A22" i="3"/>
  <c r="A23" i="3"/>
  <c r="A24" i="3"/>
  <c r="A25" i="3"/>
  <c r="A26" i="3"/>
  <c r="A27" i="3"/>
  <c r="A17" i="3"/>
  <c r="A3" i="7"/>
  <c r="G11" i="3"/>
  <c r="D10" i="5"/>
  <c r="C2" i="6"/>
  <c r="G2" i="6"/>
  <c r="K11" i="6"/>
  <c r="E10" i="5"/>
  <c r="C3" i="6"/>
  <c r="G3" i="6"/>
  <c r="K12" i="6"/>
  <c r="F10" i="5"/>
  <c r="C4" i="6"/>
  <c r="G4" i="6"/>
  <c r="K13" i="6"/>
  <c r="G10" i="5"/>
  <c r="C5" i="6"/>
  <c r="G5" i="6"/>
  <c r="K14" i="6"/>
  <c r="H10" i="5"/>
  <c r="C6" i="6"/>
  <c r="G6" i="6"/>
  <c r="K15" i="6"/>
  <c r="A11" i="6"/>
  <c r="A13" i="7"/>
  <c r="D2" i="6"/>
  <c r="K22" i="6"/>
  <c r="D3" i="6"/>
  <c r="K23" i="6"/>
  <c r="D4" i="6"/>
  <c r="K24" i="6"/>
  <c r="D5" i="6"/>
  <c r="K25" i="6"/>
  <c r="D6" i="6"/>
  <c r="K26" i="6"/>
  <c r="C7" i="6"/>
  <c r="D7" i="6"/>
  <c r="K27" i="6"/>
  <c r="A22" i="6"/>
  <c r="A16" i="7"/>
  <c r="K31" i="6"/>
  <c r="K32" i="6"/>
  <c r="K33" i="6"/>
  <c r="K34" i="6"/>
  <c r="K35" i="6"/>
  <c r="K37" i="6"/>
  <c r="K40" i="6"/>
  <c r="A32" i="6"/>
  <c r="A19" i="7"/>
</calcChain>
</file>

<file path=xl/sharedStrings.xml><?xml version="1.0" encoding="utf-8"?>
<sst xmlns="http://schemas.openxmlformats.org/spreadsheetml/2006/main" count="113" uniqueCount="75">
  <si>
    <t>Номер варіанта</t>
  </si>
  <si>
    <t>Центр витрат (ЦВ)</t>
  </si>
  <si>
    <t>В. Адміністративні витрати</t>
  </si>
  <si>
    <t>C. Інженерна служба</t>
  </si>
  <si>
    <t>D. Витрати на субпідрядні роботи</t>
  </si>
  <si>
    <t>Разом витрат у періоді</t>
  </si>
  <si>
    <t>Сервісна послуга</t>
  </si>
  <si>
    <t>СП_1_Дистанційне консультування клієнта</t>
  </si>
  <si>
    <t>СП_2_Консультування та відправлення замовнику запасних частин</t>
  </si>
  <si>
    <t>СП_3_Послуги інженера СЦ на території замовника</t>
  </si>
  <si>
    <t>СП_4_Послуги інженера третьої сторони на території замовника</t>
  </si>
  <si>
    <t>СП_5_Первинне встановлення корпоративної серверної системи</t>
  </si>
  <si>
    <t>Разом доходів у періоді</t>
  </si>
  <si>
    <t>A. Приймання та ідентифікація категорії звернень</t>
  </si>
  <si>
    <t>Всі варіанти</t>
  </si>
  <si>
    <t>Номер столбца</t>
  </si>
  <si>
    <t xml:space="preserve">Види діяльності  </t>
  </si>
  <si>
    <t xml:space="preserve">A. </t>
  </si>
  <si>
    <t>Приймання та ідентифікація категорії звернень</t>
  </si>
  <si>
    <t xml:space="preserve">В. </t>
  </si>
  <si>
    <t xml:space="preserve">C. </t>
  </si>
  <si>
    <t>Інженерна служба</t>
  </si>
  <si>
    <t xml:space="preserve">D. </t>
  </si>
  <si>
    <t>ВД_1. Приймання та реєстрація звернень (телефонних дзвінків) клієнтів</t>
  </si>
  <si>
    <t>х</t>
  </si>
  <si>
    <t>ВД_2. Ідентифікація категорії звернення та проблеми</t>
  </si>
  <si>
    <t>ВД_3. Розподіл ресурсів для вирішення проблеми (персонал, запасні частини і т. ін.)</t>
  </si>
  <si>
    <t>ВД_4. Підготовка та відправлення замовнику запасних частин</t>
  </si>
  <si>
    <t>ВД_5. Виконання робіт інженерами СЦ</t>
  </si>
  <si>
    <t>ВД_7. Вирішення нестандартних проблем клієнтів</t>
  </si>
  <si>
    <t>у тис. грн</t>
  </si>
  <si>
    <t>у %</t>
  </si>
  <si>
    <t>Витрати на субпідрядні роботи</t>
  </si>
  <si>
    <t>Адміні-стративні витрати</t>
  </si>
  <si>
    <t>ВД_6. Виконання робіт інженерами третьої сторони (аутсорсинг)</t>
  </si>
  <si>
    <t>Мій варіант</t>
  </si>
  <si>
    <t>Витрати на вид діяльності, тис. грн</t>
  </si>
  <si>
    <t>Центри витрат</t>
  </si>
  <si>
    <t>Види діяльності</t>
  </si>
  <si>
    <t>Кількість одиниць фактора витрат, що віднесена до сервісної послуги</t>
  </si>
  <si>
    <t>Кількість зареєстрованих звернень (дзвінків)</t>
  </si>
  <si>
    <t xml:space="preserve">Кількість звернень </t>
  </si>
  <si>
    <t>Кількість операцій з розподілу ресурсів</t>
  </si>
  <si>
    <t>Кількість годин роботи інженера СЦ</t>
  </si>
  <si>
    <t>Кількість годин роботи інженера третьої сторони</t>
  </si>
  <si>
    <t>Кількість замовлень з нестандартними проблемами</t>
  </si>
  <si>
    <t>Загальна кількість одиниць фактора витрат діяльності</t>
  </si>
  <si>
    <t>Кількість звернень, за якими відправлено запасні частини</t>
  </si>
  <si>
    <t>Фактор витрат діяльності</t>
  </si>
  <si>
    <t>Разом витрат на сервісну послугу</t>
  </si>
  <si>
    <t>Ставка витрат на одиницю фактора витрат, грн</t>
  </si>
  <si>
    <r>
      <t>Витрати на сервісну послугу за видами діяльності та разом,</t>
    </r>
    <r>
      <rPr>
        <b/>
        <sz val="14"/>
        <color rgb="FF000000"/>
        <rFont val="Times New Roman"/>
      </rPr>
      <t xml:space="preserve"> тис. грн</t>
    </r>
  </si>
  <si>
    <t>Сервісні послуги</t>
  </si>
  <si>
    <t>Вимірник діяльності для розрахунку собівартості надання  однієї сервісної послуги, кількість одиниць</t>
  </si>
  <si>
    <t>Кількість звернень, за якими відправлено запасні частини при виконанні СП_2</t>
  </si>
  <si>
    <t>Кількість годин  роботи інженера третьої сторони при виконанні СП_4</t>
  </si>
  <si>
    <t>Сумарна кількість годин роботи інженерів СЦ та третьої сторони  при виконанні СП_5</t>
  </si>
  <si>
    <t>Разом</t>
  </si>
  <si>
    <t>Кількість звернень з ідентифікованою проблемою за СП_1</t>
  </si>
  <si>
    <t>Кількість годин роботи інженера СЦ  при виконанні СП_3</t>
  </si>
  <si>
    <t>Заготовка</t>
  </si>
  <si>
    <t>Завдання 4.1 - 4.5. Середня вартість надання однієї сервісної послуги</t>
  </si>
  <si>
    <t>Завдання 4.6. Операційний прибуток</t>
  </si>
  <si>
    <t>Завдання 1. Витрати на вид діяльності</t>
  </si>
  <si>
    <t>Завдання 2. Ставки витрат на одиницю фактора витрат</t>
  </si>
  <si>
    <t>Завдання 3. Види діяльності, які потребує кожна послуга</t>
  </si>
  <si>
    <r>
      <t xml:space="preserve">Дохід (виручка) від надання сервісних послуг у звітному періоді, </t>
    </r>
    <r>
      <rPr>
        <b/>
        <sz val="12"/>
        <color rgb="FF000000"/>
        <rFont val="Times New Roman"/>
      </rPr>
      <t>тис. грн</t>
    </r>
  </si>
  <si>
    <r>
      <t xml:space="preserve">Витрати на надання сервісних послуг у звітному періоді, </t>
    </r>
    <r>
      <rPr>
        <b/>
        <sz val="12"/>
        <color rgb="FF000000"/>
        <rFont val="Times New Roman"/>
      </rPr>
      <t>тис. грн</t>
    </r>
  </si>
  <si>
    <r>
      <t xml:space="preserve">Операційний прибуток (збиток), </t>
    </r>
    <r>
      <rPr>
        <b/>
        <sz val="12"/>
        <color rgb="FF000000"/>
        <rFont val="Times New Roman"/>
      </rPr>
      <t>тис. грн</t>
    </r>
  </si>
  <si>
    <r>
      <t xml:space="preserve">Середня вартість однієї СП в розрахунку  на одиницю  вимірника, </t>
    </r>
    <r>
      <rPr>
        <b/>
        <sz val="12"/>
        <color rgb="FF000000"/>
        <rFont val="Times New Roman"/>
      </rPr>
      <t>грн</t>
    </r>
  </si>
  <si>
    <t>Розрахунки</t>
  </si>
  <si>
    <t>Висновки</t>
  </si>
  <si>
    <t>За результатами операційної діяльності надання жодної з послуг не є збитковим. Коригувати структуру надання сервісних послуг немає необхідності</t>
  </si>
  <si>
    <t>Сума витрат за ЦВ, тис. Грн</t>
  </si>
  <si>
    <t>Дохід (виручка) від надання сервісних послуг СП_1-5, тис.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</si>
</sst>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\ _₴;\-#,##0.0\ _₴"/>
    <numFmt numFmtId="165" formatCode="0.0"/>
    <numFmt numFmtId="166" formatCode="0.00;[Red]0.00"/>
    <numFmt numFmtId="167" formatCode="0.0_ ;\-0.0\ 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4"/>
      <color theme="1"/>
      <name val="Times New Roman"/>
    </font>
    <font>
      <sz val="14"/>
      <color rgb="FF000000"/>
      <name val="Times New Roman"/>
    </font>
    <font>
      <b/>
      <i/>
      <sz val="14"/>
      <color theme="1"/>
      <name val="Times New Roman"/>
    </font>
    <font>
      <b/>
      <sz val="22"/>
      <color theme="1"/>
      <name val="Times New Roman"/>
    </font>
    <font>
      <b/>
      <i/>
      <sz val="20"/>
      <color theme="1"/>
      <name val="Times New Roman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26"/>
      <color rgb="FF000000"/>
      <name val="Times New Roman"/>
    </font>
    <font>
      <sz val="14"/>
      <color theme="1"/>
      <name val="Calibri"/>
      <family val="2"/>
      <charset val="204"/>
      <scheme val="minor"/>
    </font>
    <font>
      <b/>
      <sz val="18"/>
      <color theme="1"/>
      <name val="Times New Roman"/>
    </font>
    <font>
      <i/>
      <sz val="14"/>
      <color rgb="FF000000"/>
      <name val="Times New Roman"/>
    </font>
    <font>
      <b/>
      <sz val="16"/>
      <color theme="1"/>
      <name val="Times New Roman"/>
    </font>
    <font>
      <b/>
      <sz val="20"/>
      <color theme="1"/>
      <name val="Times New Roman"/>
    </font>
    <font>
      <b/>
      <sz val="24"/>
      <color theme="1"/>
      <name val="Times New Roman"/>
    </font>
    <font>
      <b/>
      <sz val="20"/>
      <color rgb="FF000000"/>
      <name val="Times New Roman"/>
    </font>
    <font>
      <sz val="8"/>
      <name val="Calibri"/>
      <family val="2"/>
      <charset val="204"/>
      <scheme val="minor"/>
    </font>
    <font>
      <sz val="12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11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5" xfId="0" applyNumberFormat="1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9" fontId="4" fillId="0" borderId="10" xfId="0" applyNumberFormat="1" applyFont="1" applyBorder="1" applyAlignment="1">
      <alignment horizontal="center" vertical="center"/>
    </xf>
    <xf numFmtId="9" fontId="4" fillId="0" borderId="21" xfId="0" applyNumberFormat="1" applyFont="1" applyBorder="1" applyAlignment="1">
      <alignment horizontal="center" vertical="center"/>
    </xf>
    <xf numFmtId="9" fontId="4" fillId="0" borderId="22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9" fontId="4" fillId="0" borderId="31" xfId="0" applyNumberFormat="1" applyFont="1" applyBorder="1" applyAlignment="1">
      <alignment horizontal="center" vertical="center"/>
    </xf>
    <xf numFmtId="9" fontId="4" fillId="0" borderId="31" xfId="0" applyNumberFormat="1" applyFont="1" applyBorder="1" applyAlignment="1">
      <alignment horizontal="center" vertical="center" wrapText="1"/>
    </xf>
    <xf numFmtId="9" fontId="4" fillId="0" borderId="32" xfId="0" applyNumberFormat="1" applyFont="1" applyBorder="1" applyAlignment="1">
      <alignment horizontal="center" vertical="center"/>
    </xf>
    <xf numFmtId="9" fontId="4" fillId="0" borderId="3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9" fontId="4" fillId="0" borderId="34" xfId="0" applyNumberFormat="1" applyFont="1" applyBorder="1" applyAlignment="1">
      <alignment horizontal="center" vertical="center"/>
    </xf>
    <xf numFmtId="9" fontId="4" fillId="0" borderId="35" xfId="0" applyNumberFormat="1" applyFont="1" applyBorder="1" applyAlignment="1">
      <alignment horizontal="center" vertical="center"/>
    </xf>
    <xf numFmtId="9" fontId="4" fillId="0" borderId="36" xfId="0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2" fontId="4" fillId="0" borderId="0" xfId="0" applyNumberFormat="1" applyFont="1"/>
    <xf numFmtId="164" fontId="1" fillId="0" borderId="0" xfId="0" applyNumberFormat="1" applyFont="1"/>
    <xf numFmtId="0" fontId="4" fillId="0" borderId="0" xfId="0" applyFont="1" applyAlignment="1">
      <alignment vertical="top" wrapText="1"/>
    </xf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165" fontId="4" fillId="0" borderId="25" xfId="0" applyNumberFormat="1" applyFont="1" applyBorder="1" applyAlignment="1">
      <alignment horizontal="center" vertical="center"/>
    </xf>
    <xf numFmtId="165" fontId="4" fillId="0" borderId="26" xfId="0" applyNumberFormat="1" applyFont="1" applyBorder="1" applyAlignment="1">
      <alignment horizontal="center" vertical="center"/>
    </xf>
    <xf numFmtId="165" fontId="4" fillId="0" borderId="27" xfId="0" applyNumberFormat="1" applyFont="1" applyBorder="1" applyAlignment="1">
      <alignment horizontal="center" vertical="center"/>
    </xf>
    <xf numFmtId="165" fontId="4" fillId="0" borderId="28" xfId="0" applyNumberFormat="1" applyFont="1" applyBorder="1" applyAlignment="1">
      <alignment horizontal="center" vertical="center"/>
    </xf>
    <xf numFmtId="165" fontId="4" fillId="0" borderId="30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" fontId="5" fillId="0" borderId="34" xfId="0" applyNumberFormat="1" applyFont="1" applyBorder="1" applyAlignment="1">
      <alignment horizontal="center" vertical="center" wrapText="1"/>
    </xf>
    <xf numFmtId="1" fontId="5" fillId="0" borderId="35" xfId="0" applyNumberFormat="1" applyFont="1" applyBorder="1" applyAlignment="1">
      <alignment horizontal="center" vertical="center" wrapText="1"/>
    </xf>
    <xf numFmtId="1" fontId="5" fillId="0" borderId="36" xfId="0" applyNumberFormat="1" applyFont="1" applyBorder="1" applyAlignment="1">
      <alignment horizontal="center" vertical="center" wrapText="1"/>
    </xf>
    <xf numFmtId="1" fontId="5" fillId="0" borderId="25" xfId="0" applyNumberFormat="1" applyFont="1" applyBorder="1" applyAlignment="1">
      <alignment horizontal="center" vertical="center" wrapText="1"/>
    </xf>
    <xf numFmtId="1" fontId="5" fillId="0" borderId="3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3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5" fillId="0" borderId="10" xfId="0" applyNumberFormat="1" applyFont="1" applyBorder="1" applyAlignment="1">
      <alignment horizontal="center" vertical="center" wrapText="1"/>
    </xf>
    <xf numFmtId="1" fontId="4" fillId="0" borderId="33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wrapText="1"/>
    </xf>
    <xf numFmtId="1" fontId="5" fillId="0" borderId="22" xfId="0" applyNumberFormat="1" applyFont="1" applyBorder="1" applyAlignment="1">
      <alignment horizontal="center" vertical="center" wrapText="1"/>
    </xf>
    <xf numFmtId="1" fontId="5" fillId="0" borderId="37" xfId="0" applyNumberFormat="1" applyFont="1" applyBorder="1" applyAlignment="1">
      <alignment horizontal="center" vertical="center" wrapText="1"/>
    </xf>
    <xf numFmtId="166" fontId="5" fillId="0" borderId="34" xfId="0" applyNumberFormat="1" applyFont="1" applyBorder="1" applyAlignment="1">
      <alignment horizontal="center" vertical="center" wrapText="1"/>
    </xf>
    <xf numFmtId="166" fontId="5" fillId="0" borderId="36" xfId="0" applyNumberFormat="1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166" fontId="4" fillId="0" borderId="44" xfId="0" applyNumberFormat="1" applyFont="1" applyBorder="1" applyAlignment="1">
      <alignment horizontal="center" vertical="center" wrapText="1"/>
    </xf>
    <xf numFmtId="166" fontId="4" fillId="0" borderId="45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66" fontId="4" fillId="0" borderId="46" xfId="0" applyNumberFormat="1" applyFont="1" applyBorder="1" applyAlignment="1">
      <alignment horizontal="center" vertical="center" wrapText="1"/>
    </xf>
    <xf numFmtId="166" fontId="4" fillId="0" borderId="47" xfId="0" applyNumberFormat="1" applyFont="1" applyBorder="1" applyAlignment="1">
      <alignment horizontal="center" vertical="center" wrapText="1"/>
    </xf>
    <xf numFmtId="166" fontId="4" fillId="0" borderId="48" xfId="0" applyNumberFormat="1" applyFont="1" applyBorder="1" applyAlignment="1">
      <alignment horizontal="center" vertical="center" wrapText="1"/>
    </xf>
    <xf numFmtId="166" fontId="5" fillId="0" borderId="16" xfId="0" applyNumberFormat="1" applyFont="1" applyBorder="1" applyAlignment="1">
      <alignment horizontal="center" vertical="center" wrapText="1"/>
    </xf>
    <xf numFmtId="166" fontId="5" fillId="0" borderId="2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6" fontId="5" fillId="0" borderId="7" xfId="0" applyNumberFormat="1" applyFont="1" applyBorder="1" applyAlignment="1">
      <alignment horizontal="center" vertical="center" wrapText="1"/>
    </xf>
    <xf numFmtId="166" fontId="5" fillId="0" borderId="8" xfId="0" applyNumberFormat="1" applyFont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center" vertical="center" wrapText="1"/>
    </xf>
    <xf numFmtId="167" fontId="20" fillId="0" borderId="1" xfId="0" applyNumberFormat="1" applyFont="1" applyBorder="1" applyAlignment="1">
      <alignment horizontal="center" vertical="center" wrapText="1"/>
    </xf>
    <xf numFmtId="0" fontId="20" fillId="0" borderId="16" xfId="0" applyNumberFormat="1" applyFont="1" applyBorder="1" applyAlignment="1">
      <alignment horizontal="center" vertical="center" wrapText="1"/>
    </xf>
    <xf numFmtId="0" fontId="20" fillId="0" borderId="2" xfId="0" applyNumberFormat="1" applyFont="1" applyBorder="1" applyAlignment="1">
      <alignment horizontal="center" vertical="center" wrapText="1"/>
    </xf>
    <xf numFmtId="0" fontId="20" fillId="0" borderId="3" xfId="0" applyNumberFormat="1" applyFont="1" applyBorder="1" applyAlignment="1">
      <alignment horizontal="center" vertical="center" wrapText="1"/>
    </xf>
    <xf numFmtId="0" fontId="20" fillId="0" borderId="4" xfId="0" applyNumberFormat="1" applyFont="1" applyBorder="1" applyAlignment="1">
      <alignment horizontal="center" vertical="center" wrapText="1"/>
    </xf>
    <xf numFmtId="165" fontId="20" fillId="0" borderId="5" xfId="0" applyNumberFormat="1" applyFont="1" applyBorder="1" applyAlignment="1">
      <alignment horizontal="center" vertical="center" wrapText="1"/>
    </xf>
    <xf numFmtId="0" fontId="20" fillId="0" borderId="18" xfId="0" applyNumberFormat="1" applyFont="1" applyBorder="1" applyAlignment="1">
      <alignment horizontal="center" vertical="center" wrapText="1"/>
    </xf>
    <xf numFmtId="167" fontId="20" fillId="0" borderId="15" xfId="0" applyNumberFormat="1" applyFont="1" applyBorder="1" applyAlignment="1">
      <alignment horizontal="center" vertical="center" wrapText="1"/>
    </xf>
    <xf numFmtId="0" fontId="20" fillId="0" borderId="15" xfId="0" applyNumberFormat="1" applyFont="1" applyBorder="1" applyAlignment="1">
      <alignment horizontal="center" vertical="center" wrapText="1"/>
    </xf>
    <xf numFmtId="0" fontId="21" fillId="0" borderId="49" xfId="0" applyNumberFormat="1" applyFont="1" applyBorder="1" applyAlignment="1">
      <alignment horizontal="center" vertical="center" wrapText="1"/>
    </xf>
    <xf numFmtId="167" fontId="20" fillId="0" borderId="50" xfId="0" applyNumberFormat="1" applyFont="1" applyBorder="1" applyAlignment="1">
      <alignment horizontal="center" vertical="center" wrapText="1"/>
    </xf>
    <xf numFmtId="0" fontId="1" fillId="0" borderId="50" xfId="0" applyNumberFormat="1" applyFont="1" applyBorder="1" applyAlignment="1">
      <alignment horizontal="center" vertical="center" wrapText="1"/>
    </xf>
    <xf numFmtId="0" fontId="1" fillId="0" borderId="51" xfId="0" applyNumberFormat="1" applyFont="1" applyBorder="1" applyAlignment="1">
      <alignment horizontal="center" vertical="center" wrapText="1"/>
    </xf>
    <xf numFmtId="166" fontId="4" fillId="0" borderId="0" xfId="0" applyNumberFormat="1" applyFont="1"/>
    <xf numFmtId="0" fontId="5" fillId="0" borderId="27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165" fontId="20" fillId="0" borderId="19" xfId="0" applyNumberFormat="1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wrapText="1"/>
    </xf>
    <xf numFmtId="1" fontId="20" fillId="0" borderId="1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2" fontId="4" fillId="0" borderId="1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/>
    <xf numFmtId="2" fontId="1" fillId="0" borderId="5" xfId="0" applyNumberFormat="1" applyFont="1" applyBorder="1"/>
    <xf numFmtId="2" fontId="6" fillId="0" borderId="1" xfId="0" applyNumberFormat="1" applyFont="1" applyBorder="1" applyAlignment="1">
      <alignment horizontal="left" vertical="center"/>
    </xf>
    <xf numFmtId="2" fontId="6" fillId="0" borderId="7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/>
    <xf numFmtId="2" fontId="1" fillId="0" borderId="8" xfId="0" applyNumberFormat="1" applyFont="1" applyBorder="1"/>
    <xf numFmtId="0" fontId="7" fillId="0" borderId="1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0" fillId="0" borderId="2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6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8"/>
  <sheetViews>
    <sheetView topLeftCell="B5" workbookViewId="0">
      <selection activeCell="B6" sqref="A1:XFD6"/>
    </sheetView>
  </sheetViews>
  <sheetFormatPr baseColWidth="10" defaultColWidth="0" defaultRowHeight="16" zeroHeight="1" x14ac:dyDescent="0.2"/>
  <cols>
    <col min="1" max="1" width="0" hidden="1" customWidth="1"/>
    <col min="2" max="2" width="45.5" customWidth="1"/>
    <col min="3" max="3" width="31.6640625" customWidth="1"/>
    <col min="4" max="4" width="3.33203125" customWidth="1"/>
    <col min="5" max="16384" width="10.83203125" hidden="1"/>
  </cols>
  <sheetData>
    <row r="1" spans="1:3" ht="8" hidden="1" customHeight="1" thickBot="1" x14ac:dyDescent="0.25">
      <c r="A1" s="142" t="s">
        <v>35</v>
      </c>
      <c r="B1" s="143"/>
      <c r="C1" s="13">
        <v>23</v>
      </c>
    </row>
    <row r="2" spans="1:3" ht="8" hidden="1" x14ac:dyDescent="0.2">
      <c r="A2" s="1"/>
      <c r="B2" s="8"/>
    </row>
    <row r="3" spans="1:3" ht="8" hidden="1" x14ac:dyDescent="0.2">
      <c r="A3" s="1"/>
      <c r="B3" s="12" t="s">
        <v>15</v>
      </c>
      <c r="C3" s="11">
        <f t="array" ref="C3">MAX((IF(Номера_варіантів=C1,COLUMN(Номера_варіантів))))</f>
        <v>24</v>
      </c>
    </row>
    <row r="4" spans="1:3" ht="8" hidden="1" x14ac:dyDescent="0.2">
      <c r="A4" s="1"/>
      <c r="B4" s="8"/>
      <c r="C4" s="1"/>
    </row>
    <row r="5" spans="1:3" ht="6" customHeight="1" x14ac:dyDescent="0.2">
      <c r="A5" s="1"/>
      <c r="B5" s="11"/>
      <c r="C5" s="1"/>
    </row>
    <row r="6" spans="1:3" ht="30" customHeight="1" x14ac:dyDescent="0.2">
      <c r="A6" s="10">
        <v>1</v>
      </c>
      <c r="B6" s="14" t="str">
        <f t="array" ref="B6:B18">INDEX(Варіанти,A6:A18,1)</f>
        <v>Центр витрат (ЦВ)</v>
      </c>
      <c r="C6" s="14" t="str">
        <f>INDEX(Варіанти,A6:A18,2)</f>
        <v>Сума витрат за ЦВ, тис. Грн</v>
      </c>
    </row>
    <row r="7" spans="1:3" ht="37" customHeight="1" x14ac:dyDescent="0.2">
      <c r="A7" s="10">
        <f>A6+1</f>
        <v>2</v>
      </c>
      <c r="B7" s="15" t="str">
        <v>A. Приймання та ідентифікація категорії звернень</v>
      </c>
      <c r="C7" s="67">
        <f>INDEX(Варіанти,A7,$C$3)</f>
        <v>3444</v>
      </c>
    </row>
    <row r="8" spans="1:3" ht="30" customHeight="1" x14ac:dyDescent="0.2">
      <c r="A8" s="10">
        <f t="shared" ref="A8:A18" si="0">A7+1</f>
        <v>3</v>
      </c>
      <c r="B8" s="15" t="str">
        <v>В. Адміністративні витрати</v>
      </c>
      <c r="C8" s="67">
        <f>INDEX(Варіанти,A8,$C$3)</f>
        <v>1778</v>
      </c>
    </row>
    <row r="9" spans="1:3" ht="30" customHeight="1" x14ac:dyDescent="0.2">
      <c r="A9" s="10">
        <f t="shared" si="0"/>
        <v>4</v>
      </c>
      <c r="B9" s="15" t="str">
        <v>C. Інженерна служба</v>
      </c>
      <c r="C9" s="67">
        <f>INDEX(Варіанти,A9,$C$3)</f>
        <v>18333</v>
      </c>
    </row>
    <row r="10" spans="1:3" ht="30" customHeight="1" x14ac:dyDescent="0.2">
      <c r="A10" s="10">
        <f t="shared" si="0"/>
        <v>5</v>
      </c>
      <c r="B10" s="15" t="str">
        <v>D. Витрати на субпідрядні роботи</v>
      </c>
      <c r="C10" s="67">
        <f>INDEX(Варіанти,A10,$C$3)</f>
        <v>7222</v>
      </c>
    </row>
    <row r="11" spans="1:3" ht="30" customHeight="1" x14ac:dyDescent="0.2">
      <c r="A11" s="10">
        <f t="shared" si="0"/>
        <v>6</v>
      </c>
      <c r="B11" s="16" t="str">
        <v>Разом витрат у періоді</v>
      </c>
      <c r="C11" s="67">
        <f>INDEX(Варіанти,A11,$C$3)</f>
        <v>30777</v>
      </c>
    </row>
    <row r="12" spans="1:3" ht="50" customHeight="1" x14ac:dyDescent="0.2">
      <c r="A12" s="10">
        <f t="shared" si="0"/>
        <v>7</v>
      </c>
      <c r="B12" s="14" t="str">
        <v>Сервісна послуга</v>
      </c>
      <c r="C12" s="68" t="str">
        <f>INDEX(Варіанти,A12:A24,2)</f>
        <v>Дохід (виручка) від надання сервісних послуг СП_1-5, тис. грн</v>
      </c>
    </row>
    <row r="13" spans="1:3" ht="30" customHeight="1" x14ac:dyDescent="0.2">
      <c r="A13" s="10">
        <f t="shared" si="0"/>
        <v>8</v>
      </c>
      <c r="B13" s="15" t="str">
        <v>СП_1_Дистанційне консультування клієнта</v>
      </c>
      <c r="C13" s="67">
        <f t="shared" ref="C13:C18" si="1">INDEX(Варіанти,A13,$C$3)</f>
        <v>1815</v>
      </c>
    </row>
    <row r="14" spans="1:3" ht="45" customHeight="1" x14ac:dyDescent="0.2">
      <c r="A14" s="10">
        <f t="shared" si="0"/>
        <v>9</v>
      </c>
      <c r="B14" s="15" t="str">
        <v>СП_2_Консультування та відправлення замовнику запасних частин</v>
      </c>
      <c r="C14" s="67">
        <f t="shared" si="1"/>
        <v>4202</v>
      </c>
    </row>
    <row r="15" spans="1:3" ht="36" customHeight="1" x14ac:dyDescent="0.2">
      <c r="A15" s="10">
        <f t="shared" si="0"/>
        <v>10</v>
      </c>
      <c r="B15" s="15" t="str">
        <v>СП_3_Послуги інженера СЦ на території замовника</v>
      </c>
      <c r="C15" s="67">
        <f t="shared" si="1"/>
        <v>24058</v>
      </c>
    </row>
    <row r="16" spans="1:3" ht="42" customHeight="1" x14ac:dyDescent="0.2">
      <c r="A16" s="10">
        <f t="shared" si="0"/>
        <v>11</v>
      </c>
      <c r="B16" s="15" t="str">
        <v>СП_4_Послуги інженера третьої сторони на території замовника</v>
      </c>
      <c r="C16" s="67">
        <f t="shared" si="1"/>
        <v>3799</v>
      </c>
    </row>
    <row r="17" spans="1:3" ht="44" customHeight="1" x14ac:dyDescent="0.2">
      <c r="A17" s="10">
        <f t="shared" si="0"/>
        <v>12</v>
      </c>
      <c r="B17" s="15" t="str">
        <v>СП_5_Первинне встановлення корпоративної серверної системи</v>
      </c>
      <c r="C17" s="67">
        <f t="shared" si="1"/>
        <v>3080</v>
      </c>
    </row>
    <row r="18" spans="1:3" ht="42" customHeight="1" x14ac:dyDescent="0.2">
      <c r="A18" s="10">
        <f t="shared" si="0"/>
        <v>13</v>
      </c>
      <c r="B18" s="16" t="str">
        <v>Разом доходів у періоді</v>
      </c>
      <c r="C18" s="67">
        <f t="shared" si="1"/>
        <v>36955</v>
      </c>
    </row>
  </sheetData>
  <mergeCells count="1">
    <mergeCell ref="A1:B1"/>
  </mergeCells>
  <phoneticPr fontId="19" type="noConversion"/>
  <pageMargins left="0.75000000000000011" right="0.75000000000000011" top="1" bottom="1" header="0.5" footer="0.5"/>
  <pageSetup paperSize="9" orientation="portrait" horizontalDpi="4294967292" verticalDpi="4294967292"/>
  <headerFooter>
    <oddHeader>&amp;R&amp;"Times New Roman,Курсив"&amp;14&amp;K000000Таблиця 1</oddHeader>
  </headerFooter>
  <ignoredErrors>
    <ignoredError sqref="C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6"/>
  <sheetViews>
    <sheetView workbookViewId="0">
      <selection activeCell="A19" sqref="A19"/>
    </sheetView>
  </sheetViews>
  <sheetFormatPr baseColWidth="10" defaultRowHeight="25" customHeight="1" x14ac:dyDescent="0.2"/>
  <cols>
    <col min="1" max="2" width="69" style="9" customWidth="1"/>
    <col min="3" max="3" width="41.83203125" style="9" customWidth="1"/>
    <col min="4" max="4" width="13.1640625" style="9" bestFit="1" customWidth="1"/>
    <col min="5" max="5" width="17.83203125" style="9" bestFit="1" customWidth="1"/>
    <col min="6" max="27" width="13.1640625" style="9" bestFit="1" customWidth="1"/>
    <col min="28" max="16384" width="10.83203125" style="9"/>
  </cols>
  <sheetData>
    <row r="1" spans="1:91" s="1" customFormat="1" ht="26" customHeight="1" x14ac:dyDescent="0.2">
      <c r="A1" s="135" t="s">
        <v>14</v>
      </c>
      <c r="B1" s="122"/>
      <c r="C1" s="137" t="s">
        <v>0</v>
      </c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  <c r="BN1" s="123"/>
      <c r="BO1" s="123"/>
      <c r="BP1" s="123"/>
      <c r="BQ1" s="123"/>
      <c r="BR1" s="123"/>
      <c r="BS1" s="123"/>
      <c r="BT1" s="123"/>
      <c r="BU1" s="123"/>
      <c r="BV1" s="123"/>
      <c r="BW1" s="123"/>
      <c r="BX1" s="123"/>
      <c r="BY1" s="123"/>
      <c r="BZ1" s="123"/>
      <c r="CA1" s="123"/>
      <c r="CB1" s="123"/>
      <c r="CC1" s="123"/>
      <c r="CD1" s="123"/>
      <c r="CE1" s="123"/>
      <c r="CF1" s="123"/>
      <c r="CG1" s="123"/>
      <c r="CH1" s="123"/>
      <c r="CI1" s="123"/>
      <c r="CJ1" s="123"/>
      <c r="CK1" s="123"/>
      <c r="CL1" s="123"/>
      <c r="CM1" s="124"/>
    </row>
    <row r="2" spans="1:91" s="1" customFormat="1" ht="26" customHeight="1" x14ac:dyDescent="0.2">
      <c r="A2" s="136"/>
      <c r="B2" s="14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121">
        <v>26</v>
      </c>
      <c r="AB2" s="55">
        <v>27</v>
      </c>
      <c r="AC2" s="55">
        <v>28</v>
      </c>
      <c r="AD2" s="55">
        <v>29</v>
      </c>
      <c r="AE2" s="55">
        <v>30</v>
      </c>
      <c r="AF2" s="55">
        <v>31</v>
      </c>
      <c r="AG2" s="55">
        <v>32</v>
      </c>
      <c r="AH2" s="55">
        <v>33</v>
      </c>
      <c r="AI2" s="55">
        <v>34</v>
      </c>
      <c r="AJ2" s="55">
        <v>35</v>
      </c>
      <c r="AK2" s="55">
        <v>36</v>
      </c>
      <c r="AL2" s="55">
        <v>37</v>
      </c>
      <c r="AM2" s="55">
        <v>38</v>
      </c>
      <c r="AN2" s="55">
        <v>39</v>
      </c>
      <c r="AO2" s="55">
        <v>40</v>
      </c>
      <c r="AP2" s="55">
        <v>41</v>
      </c>
      <c r="AQ2" s="55">
        <v>42</v>
      </c>
      <c r="AR2" s="55">
        <v>43</v>
      </c>
      <c r="AS2" s="55">
        <v>44</v>
      </c>
      <c r="AT2" s="55">
        <v>45</v>
      </c>
      <c r="AU2" s="55">
        <v>46</v>
      </c>
      <c r="AV2" s="55">
        <v>47</v>
      </c>
      <c r="AW2" s="55">
        <v>48</v>
      </c>
      <c r="AX2" s="55">
        <v>49</v>
      </c>
      <c r="AY2" s="55">
        <v>50</v>
      </c>
      <c r="AZ2" s="55">
        <v>51</v>
      </c>
      <c r="BA2" s="55">
        <v>52</v>
      </c>
      <c r="BB2" s="55">
        <v>53</v>
      </c>
      <c r="BC2" s="55">
        <v>54</v>
      </c>
      <c r="BD2" s="55">
        <v>55</v>
      </c>
      <c r="BE2" s="55">
        <v>56</v>
      </c>
      <c r="BF2" s="55">
        <v>57</v>
      </c>
      <c r="BG2" s="55">
        <v>58</v>
      </c>
      <c r="BH2" s="55">
        <v>59</v>
      </c>
      <c r="BI2" s="55">
        <v>60</v>
      </c>
      <c r="BJ2" s="55">
        <v>61</v>
      </c>
      <c r="BK2" s="55">
        <v>62</v>
      </c>
      <c r="BL2" s="55">
        <v>63</v>
      </c>
      <c r="BM2" s="55">
        <v>64</v>
      </c>
      <c r="BN2" s="55">
        <v>65</v>
      </c>
      <c r="BO2" s="55">
        <v>66</v>
      </c>
      <c r="BP2" s="55">
        <v>67</v>
      </c>
      <c r="BQ2" s="55">
        <v>68</v>
      </c>
      <c r="BR2" s="55">
        <v>69</v>
      </c>
      <c r="BS2" s="55">
        <v>70</v>
      </c>
      <c r="BT2" s="55">
        <v>71</v>
      </c>
      <c r="BU2" s="55">
        <v>72</v>
      </c>
      <c r="BV2" s="55">
        <v>73</v>
      </c>
      <c r="BW2" s="55">
        <v>74</v>
      </c>
      <c r="BX2" s="55">
        <v>75</v>
      </c>
      <c r="BY2" s="55">
        <v>76</v>
      </c>
      <c r="BZ2" s="55">
        <v>77</v>
      </c>
      <c r="CA2" s="55">
        <v>78</v>
      </c>
      <c r="CB2" s="55">
        <v>79</v>
      </c>
      <c r="CC2" s="55">
        <v>80</v>
      </c>
      <c r="CD2" s="55">
        <v>81</v>
      </c>
      <c r="CE2" s="55">
        <v>82</v>
      </c>
      <c r="CF2" s="55">
        <v>83</v>
      </c>
      <c r="CG2" s="55">
        <v>84</v>
      </c>
      <c r="CH2" s="55">
        <v>85</v>
      </c>
      <c r="CI2" s="55">
        <v>86</v>
      </c>
      <c r="CJ2" s="55">
        <v>87</v>
      </c>
      <c r="CK2" s="55">
        <v>88</v>
      </c>
      <c r="CL2" s="55">
        <v>89</v>
      </c>
      <c r="CM2" s="125">
        <v>90</v>
      </c>
    </row>
    <row r="3" spans="1:91" s="1" customFormat="1" ht="26" customHeight="1" x14ac:dyDescent="0.2">
      <c r="A3" s="3" t="s">
        <v>1</v>
      </c>
      <c r="B3" s="138" t="s">
        <v>73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  <c r="BC3" s="138"/>
      <c r="BD3" s="138"/>
      <c r="BE3" s="138"/>
      <c r="BF3" s="138"/>
      <c r="BG3" s="138"/>
      <c r="BH3" s="138"/>
      <c r="BI3" s="138"/>
      <c r="BJ3" s="138"/>
      <c r="BK3" s="138"/>
      <c r="BL3" s="138"/>
      <c r="BM3" s="138"/>
      <c r="BN3" s="138"/>
      <c r="BO3" s="138"/>
      <c r="BP3" s="138"/>
      <c r="BQ3" s="138"/>
      <c r="BR3" s="138"/>
      <c r="BS3" s="138"/>
      <c r="BT3" s="138"/>
      <c r="BU3" s="138"/>
      <c r="BV3" s="138"/>
      <c r="BW3" s="138"/>
      <c r="BX3" s="138"/>
      <c r="BY3" s="138"/>
      <c r="BZ3" s="138"/>
      <c r="CA3" s="138"/>
      <c r="CB3" s="138"/>
      <c r="CC3" s="138"/>
      <c r="CD3" s="138"/>
      <c r="CE3" s="138"/>
      <c r="CF3" s="138"/>
      <c r="CG3" s="138"/>
      <c r="CH3" s="138"/>
      <c r="CI3" s="138"/>
      <c r="CJ3" s="138"/>
      <c r="CK3" s="138"/>
      <c r="CL3" s="138"/>
      <c r="CM3" s="139"/>
    </row>
    <row r="4" spans="1:91" s="1" customFormat="1" ht="26" customHeight="1" x14ac:dyDescent="0.2">
      <c r="A4" s="4" t="s">
        <v>13</v>
      </c>
      <c r="B4" s="126">
        <v>2021</v>
      </c>
      <c r="C4" s="127">
        <v>9981</v>
      </c>
      <c r="D4" s="127">
        <v>9940</v>
      </c>
      <c r="E4" s="127">
        <v>2025</v>
      </c>
      <c r="F4" s="127">
        <v>2362</v>
      </c>
      <c r="G4" s="127">
        <v>9042</v>
      </c>
      <c r="H4" s="127">
        <v>9521</v>
      </c>
      <c r="I4" s="127">
        <v>2969</v>
      </c>
      <c r="J4" s="127">
        <v>8709</v>
      </c>
      <c r="K4" s="127">
        <v>3038</v>
      </c>
      <c r="L4" s="127">
        <v>3100</v>
      </c>
      <c r="M4" s="127">
        <v>8124</v>
      </c>
      <c r="N4" s="127">
        <v>8165</v>
      </c>
      <c r="O4" s="127">
        <v>3200</v>
      </c>
      <c r="P4" s="127">
        <v>3250</v>
      </c>
      <c r="Q4" s="127">
        <v>7719</v>
      </c>
      <c r="R4" s="127">
        <v>8049</v>
      </c>
      <c r="S4" s="127">
        <v>3333</v>
      </c>
      <c r="T4" s="127">
        <v>3408</v>
      </c>
      <c r="U4" s="127">
        <v>7348</v>
      </c>
      <c r="V4" s="127">
        <v>7355</v>
      </c>
      <c r="W4" s="127">
        <v>3410</v>
      </c>
      <c r="X4" s="127">
        <v>3444</v>
      </c>
      <c r="Y4" s="127">
        <v>7025</v>
      </c>
      <c r="Z4" s="127">
        <v>7100</v>
      </c>
      <c r="AA4" s="127">
        <v>3450</v>
      </c>
      <c r="AB4" s="128">
        <v>3483</v>
      </c>
      <c r="AC4" s="128">
        <v>6630</v>
      </c>
      <c r="AD4" s="128">
        <v>6981</v>
      </c>
      <c r="AE4" s="128">
        <v>3490</v>
      </c>
      <c r="AF4" s="128">
        <v>3712</v>
      </c>
      <c r="AG4" s="128">
        <v>3716</v>
      </c>
      <c r="AH4" s="128">
        <v>4610</v>
      </c>
      <c r="AI4" s="128">
        <v>5120</v>
      </c>
      <c r="AJ4" s="128">
        <v>3827</v>
      </c>
      <c r="AK4" s="128">
        <v>3838</v>
      </c>
      <c r="AL4" s="128">
        <v>3933</v>
      </c>
      <c r="AM4" s="128">
        <v>3947</v>
      </c>
      <c r="AN4" s="128">
        <v>4282</v>
      </c>
      <c r="AO4" s="128">
        <v>4593</v>
      </c>
      <c r="AP4" s="128">
        <v>3849</v>
      </c>
      <c r="AQ4" s="128">
        <v>3860</v>
      </c>
      <c r="AR4" s="128">
        <v>3720</v>
      </c>
      <c r="AS4" s="128">
        <v>3724</v>
      </c>
      <c r="AT4" s="128">
        <v>4141</v>
      </c>
      <c r="AU4" s="128">
        <v>3515</v>
      </c>
      <c r="AV4" s="128">
        <v>6123</v>
      </c>
      <c r="AW4" s="128">
        <v>6471</v>
      </c>
      <c r="AX4" s="128">
        <v>3558</v>
      </c>
      <c r="AY4" s="128">
        <v>3621</v>
      </c>
      <c r="AZ4" s="128">
        <v>5879</v>
      </c>
      <c r="BA4" s="128">
        <v>6074</v>
      </c>
      <c r="BB4" s="128">
        <v>3633</v>
      </c>
      <c r="BC4" s="128">
        <v>3674</v>
      </c>
      <c r="BD4" s="128">
        <v>5580</v>
      </c>
      <c r="BE4" s="128">
        <v>5676</v>
      </c>
      <c r="BF4" s="128">
        <v>3680</v>
      </c>
      <c r="BG4" s="128">
        <v>3708</v>
      </c>
      <c r="BH4" s="128">
        <v>5240</v>
      </c>
      <c r="BI4" s="128">
        <v>5511</v>
      </c>
      <c r="BJ4" s="128">
        <v>4274</v>
      </c>
      <c r="BK4" s="128">
        <v>4003</v>
      </c>
      <c r="BL4" s="128">
        <v>4017</v>
      </c>
      <c r="BM4" s="128">
        <v>4081</v>
      </c>
      <c r="BN4" s="128">
        <v>4133</v>
      </c>
      <c r="BO4" s="128">
        <v>3911</v>
      </c>
      <c r="BP4" s="128">
        <v>3919</v>
      </c>
      <c r="BQ4" s="128">
        <v>3839</v>
      </c>
      <c r="BR4" s="128">
        <v>3847</v>
      </c>
      <c r="BS4" s="128">
        <v>3895</v>
      </c>
      <c r="BT4" s="128">
        <v>3903</v>
      </c>
      <c r="BU4" s="128">
        <v>3961</v>
      </c>
      <c r="BV4" s="128">
        <v>3975</v>
      </c>
      <c r="BW4" s="128">
        <v>3989</v>
      </c>
      <c r="BX4" s="128">
        <v>3999</v>
      </c>
      <c r="BY4" s="128">
        <v>3871</v>
      </c>
      <c r="BZ4" s="128">
        <v>3879</v>
      </c>
      <c r="CA4" s="128">
        <v>3728</v>
      </c>
      <c r="CB4" s="128">
        <v>3739</v>
      </c>
      <c r="CC4" s="128">
        <v>3814</v>
      </c>
      <c r="CD4" s="128">
        <v>3816</v>
      </c>
      <c r="CE4" s="128">
        <v>3750</v>
      </c>
      <c r="CF4" s="128">
        <v>3761</v>
      </c>
      <c r="CG4" s="128">
        <v>3805</v>
      </c>
      <c r="CH4" s="128">
        <v>3811</v>
      </c>
      <c r="CI4" s="128">
        <v>3794</v>
      </c>
      <c r="CJ4" s="128">
        <v>3800</v>
      </c>
      <c r="CK4" s="128">
        <v>3772</v>
      </c>
      <c r="CL4" s="128">
        <v>3783</v>
      </c>
      <c r="CM4" s="129">
        <v>3887</v>
      </c>
    </row>
    <row r="5" spans="1:91" s="1" customFormat="1" ht="26" customHeight="1" x14ac:dyDescent="0.2">
      <c r="A5" s="4" t="s">
        <v>2</v>
      </c>
      <c r="B5" s="126">
        <v>1043</v>
      </c>
      <c r="C5" s="127">
        <v>5594</v>
      </c>
      <c r="D5" s="127">
        <v>5131</v>
      </c>
      <c r="E5" s="127">
        <v>1095</v>
      </c>
      <c r="F5" s="127">
        <v>1222</v>
      </c>
      <c r="G5" s="127">
        <v>4667</v>
      </c>
      <c r="H5" s="127">
        <v>5078</v>
      </c>
      <c r="I5" s="127">
        <v>1659</v>
      </c>
      <c r="J5" s="127">
        <v>4431</v>
      </c>
      <c r="K5" s="127">
        <v>1568</v>
      </c>
      <c r="L5" s="127">
        <v>1600</v>
      </c>
      <c r="M5" s="127">
        <v>4028</v>
      </c>
      <c r="N5" s="127">
        <v>4214</v>
      </c>
      <c r="O5" s="127">
        <v>1627</v>
      </c>
      <c r="P5" s="127">
        <v>1654</v>
      </c>
      <c r="Q5" s="127">
        <v>3938</v>
      </c>
      <c r="R5" s="127">
        <v>4268</v>
      </c>
      <c r="S5" s="127">
        <v>1681</v>
      </c>
      <c r="T5" s="127">
        <v>1708</v>
      </c>
      <c r="U5" s="127">
        <v>3793</v>
      </c>
      <c r="V5" s="127">
        <v>3805</v>
      </c>
      <c r="W5" s="127">
        <v>1760</v>
      </c>
      <c r="X5" s="127">
        <v>1778</v>
      </c>
      <c r="Y5" s="127">
        <v>3560</v>
      </c>
      <c r="Z5" s="127">
        <v>3650</v>
      </c>
      <c r="AA5" s="127">
        <v>1810</v>
      </c>
      <c r="AB5" s="128">
        <v>1735</v>
      </c>
      <c r="AC5" s="128">
        <v>3356</v>
      </c>
      <c r="AD5" s="128">
        <v>3603</v>
      </c>
      <c r="AE5" s="128">
        <v>1801</v>
      </c>
      <c r="AF5" s="128">
        <v>1811</v>
      </c>
      <c r="AG5" s="128">
        <v>1822</v>
      </c>
      <c r="AH5" s="128">
        <v>2470</v>
      </c>
      <c r="AI5" s="128">
        <v>2593</v>
      </c>
      <c r="AJ5" s="128">
        <v>1964</v>
      </c>
      <c r="AK5" s="128">
        <v>1978</v>
      </c>
      <c r="AL5" s="128">
        <v>2106</v>
      </c>
      <c r="AM5" s="128">
        <v>2117</v>
      </c>
      <c r="AN5" s="128">
        <v>2210</v>
      </c>
      <c r="AO5" s="128">
        <v>2370</v>
      </c>
      <c r="AP5" s="128">
        <v>1992</v>
      </c>
      <c r="AQ5" s="128">
        <v>2006</v>
      </c>
      <c r="AR5" s="128">
        <v>1833</v>
      </c>
      <c r="AS5" s="128">
        <v>1844</v>
      </c>
      <c r="AT5" s="128">
        <v>2110</v>
      </c>
      <c r="AU5" s="128">
        <v>1820</v>
      </c>
      <c r="AV5" s="128">
        <v>3160</v>
      </c>
      <c r="AW5" s="128">
        <v>3445</v>
      </c>
      <c r="AX5" s="128">
        <v>1762</v>
      </c>
      <c r="AY5" s="128">
        <v>1969</v>
      </c>
      <c r="AZ5" s="128">
        <v>3034</v>
      </c>
      <c r="BA5" s="128">
        <v>3214</v>
      </c>
      <c r="BB5" s="128">
        <v>1789</v>
      </c>
      <c r="BC5" s="128">
        <v>1896</v>
      </c>
      <c r="BD5" s="128">
        <v>2800</v>
      </c>
      <c r="BE5" s="128">
        <v>2984</v>
      </c>
      <c r="BF5" s="128">
        <v>1951</v>
      </c>
      <c r="BG5" s="128">
        <v>1800</v>
      </c>
      <c r="BH5" s="128">
        <v>2400</v>
      </c>
      <c r="BI5" s="128">
        <v>2844</v>
      </c>
      <c r="BJ5" s="128">
        <v>2278</v>
      </c>
      <c r="BK5" s="128">
        <v>2161</v>
      </c>
      <c r="BL5" s="128">
        <v>2172</v>
      </c>
      <c r="BM5" s="128">
        <v>2106</v>
      </c>
      <c r="BN5" s="128">
        <v>2133</v>
      </c>
      <c r="BO5" s="128">
        <v>2084</v>
      </c>
      <c r="BP5" s="128">
        <v>2095</v>
      </c>
      <c r="BQ5" s="128">
        <v>1982</v>
      </c>
      <c r="BR5" s="128">
        <v>1881</v>
      </c>
      <c r="BS5" s="128">
        <v>2062</v>
      </c>
      <c r="BT5" s="128">
        <v>2073</v>
      </c>
      <c r="BU5" s="128">
        <v>2128</v>
      </c>
      <c r="BV5" s="128">
        <v>2139</v>
      </c>
      <c r="BW5" s="128">
        <v>2150</v>
      </c>
      <c r="BX5" s="128">
        <v>2064</v>
      </c>
      <c r="BY5" s="128">
        <v>2020</v>
      </c>
      <c r="BZ5" s="128">
        <v>2034</v>
      </c>
      <c r="CA5" s="128">
        <v>1855</v>
      </c>
      <c r="CB5" s="128">
        <v>1866</v>
      </c>
      <c r="CC5" s="128">
        <v>1945</v>
      </c>
      <c r="CD5" s="128">
        <v>1950</v>
      </c>
      <c r="CE5" s="128">
        <v>1878</v>
      </c>
      <c r="CF5" s="128">
        <v>1890</v>
      </c>
      <c r="CG5" s="128">
        <v>1938</v>
      </c>
      <c r="CH5" s="128">
        <v>1900</v>
      </c>
      <c r="CI5" s="128">
        <v>1926</v>
      </c>
      <c r="CJ5" s="128">
        <v>1931</v>
      </c>
      <c r="CK5" s="128">
        <v>1902</v>
      </c>
      <c r="CL5" s="128">
        <v>1914</v>
      </c>
      <c r="CM5" s="129">
        <v>2048</v>
      </c>
    </row>
    <row r="6" spans="1:91" s="1" customFormat="1" ht="26" customHeight="1" x14ac:dyDescent="0.2">
      <c r="A6" s="4" t="s">
        <v>3</v>
      </c>
      <c r="B6" s="126">
        <v>10756</v>
      </c>
      <c r="C6" s="127">
        <v>57689</v>
      </c>
      <c r="D6" s="127">
        <v>52909</v>
      </c>
      <c r="E6" s="127">
        <v>11050</v>
      </c>
      <c r="F6" s="127">
        <v>15979</v>
      </c>
      <c r="G6" s="127">
        <v>48128</v>
      </c>
      <c r="H6" s="127">
        <v>57092</v>
      </c>
      <c r="I6" s="127">
        <v>17605</v>
      </c>
      <c r="J6" s="127">
        <v>43596</v>
      </c>
      <c r="K6" s="127">
        <v>16170</v>
      </c>
      <c r="L6" s="127">
        <v>16500</v>
      </c>
      <c r="M6" s="127">
        <v>50076</v>
      </c>
      <c r="N6" s="127">
        <v>43457</v>
      </c>
      <c r="O6" s="127">
        <v>16532</v>
      </c>
      <c r="P6" s="127">
        <v>16564</v>
      </c>
      <c r="Q6" s="127">
        <v>39082</v>
      </c>
      <c r="R6" s="127">
        <v>45846</v>
      </c>
      <c r="S6" s="127">
        <v>16596</v>
      </c>
      <c r="T6" s="127">
        <v>16628</v>
      </c>
      <c r="U6" s="127">
        <v>39111</v>
      </c>
      <c r="V6" s="127">
        <v>39500</v>
      </c>
      <c r="W6" s="127">
        <v>18150</v>
      </c>
      <c r="X6" s="127">
        <v>18333</v>
      </c>
      <c r="Y6" s="127">
        <v>36210</v>
      </c>
      <c r="Z6" s="127">
        <v>35100</v>
      </c>
      <c r="AA6" s="127">
        <v>18400</v>
      </c>
      <c r="AB6" s="128">
        <v>16660</v>
      </c>
      <c r="AC6" s="128">
        <v>38021</v>
      </c>
      <c r="AD6" s="128">
        <v>37156</v>
      </c>
      <c r="AE6" s="128">
        <v>18578</v>
      </c>
      <c r="AF6" s="128">
        <v>16756</v>
      </c>
      <c r="AG6" s="128">
        <v>16780</v>
      </c>
      <c r="AH6" s="128">
        <v>25000</v>
      </c>
      <c r="AI6" s="128">
        <v>25280</v>
      </c>
      <c r="AJ6" s="128">
        <v>17000</v>
      </c>
      <c r="AK6" s="128">
        <v>17021</v>
      </c>
      <c r="AL6" s="128">
        <v>17189</v>
      </c>
      <c r="AM6" s="128">
        <v>17204</v>
      </c>
      <c r="AN6" s="128">
        <v>22789</v>
      </c>
      <c r="AO6" s="128">
        <v>24444</v>
      </c>
      <c r="AP6" s="128">
        <v>17042</v>
      </c>
      <c r="AQ6" s="128">
        <v>17063</v>
      </c>
      <c r="AR6" s="128">
        <v>16804</v>
      </c>
      <c r="AS6" s="128">
        <v>16820</v>
      </c>
      <c r="AT6" s="128">
        <v>21000</v>
      </c>
      <c r="AU6" s="128">
        <v>18600</v>
      </c>
      <c r="AV6" s="128">
        <v>32593</v>
      </c>
      <c r="AW6" s="128">
        <v>37016</v>
      </c>
      <c r="AX6" s="128">
        <v>16684</v>
      </c>
      <c r="AY6" s="128">
        <v>20692</v>
      </c>
      <c r="AZ6" s="128">
        <v>31289</v>
      </c>
      <c r="BA6" s="128">
        <v>33999</v>
      </c>
      <c r="BB6" s="128">
        <v>16708</v>
      </c>
      <c r="BC6" s="128">
        <v>19556</v>
      </c>
      <c r="BD6" s="128">
        <v>25100</v>
      </c>
      <c r="BE6" s="128">
        <v>30981</v>
      </c>
      <c r="BF6" s="128">
        <v>18070</v>
      </c>
      <c r="BG6" s="128">
        <v>16732</v>
      </c>
      <c r="BH6" s="128">
        <v>21700</v>
      </c>
      <c r="BI6" s="128">
        <v>29333</v>
      </c>
      <c r="BJ6" s="128">
        <v>23779</v>
      </c>
      <c r="BK6" s="128">
        <v>17264</v>
      </c>
      <c r="BL6" s="128">
        <v>17279</v>
      </c>
      <c r="BM6" s="128">
        <v>21723</v>
      </c>
      <c r="BN6" s="128">
        <v>22000</v>
      </c>
      <c r="BO6" s="128">
        <v>17159</v>
      </c>
      <c r="BP6" s="128">
        <v>17174</v>
      </c>
      <c r="BQ6" s="128">
        <v>20436</v>
      </c>
      <c r="BR6" s="128">
        <v>20500</v>
      </c>
      <c r="BS6" s="128">
        <v>17129</v>
      </c>
      <c r="BT6" s="128">
        <v>17144</v>
      </c>
      <c r="BU6" s="128">
        <v>17219</v>
      </c>
      <c r="BV6" s="128">
        <v>17234</v>
      </c>
      <c r="BW6" s="128">
        <v>17249</v>
      </c>
      <c r="BX6" s="128">
        <v>21283</v>
      </c>
      <c r="BY6" s="128">
        <v>17084</v>
      </c>
      <c r="BZ6" s="128">
        <v>17099</v>
      </c>
      <c r="CA6" s="128">
        <v>16836</v>
      </c>
      <c r="CB6" s="128">
        <v>16852</v>
      </c>
      <c r="CC6" s="128">
        <v>16961</v>
      </c>
      <c r="CD6" s="128">
        <v>16979</v>
      </c>
      <c r="CE6" s="128">
        <v>16868</v>
      </c>
      <c r="CF6" s="128">
        <v>16884</v>
      </c>
      <c r="CG6" s="128">
        <v>16958</v>
      </c>
      <c r="CH6" s="128">
        <v>15710</v>
      </c>
      <c r="CI6" s="128">
        <v>16937</v>
      </c>
      <c r="CJ6" s="128">
        <v>16940</v>
      </c>
      <c r="CK6" s="128">
        <v>16900</v>
      </c>
      <c r="CL6" s="128">
        <v>16916</v>
      </c>
      <c r="CM6" s="129">
        <v>17114</v>
      </c>
    </row>
    <row r="7" spans="1:91" s="1" customFormat="1" ht="26" customHeight="1" x14ac:dyDescent="0.2">
      <c r="A7" s="4" t="s">
        <v>4</v>
      </c>
      <c r="B7" s="126">
        <v>4237</v>
      </c>
      <c r="C7" s="127">
        <v>22726</v>
      </c>
      <c r="D7" s="127">
        <v>20843</v>
      </c>
      <c r="E7" s="127">
        <v>4245</v>
      </c>
      <c r="F7" s="127">
        <v>5852</v>
      </c>
      <c r="G7" s="127">
        <v>18960</v>
      </c>
      <c r="H7" s="127">
        <v>21902</v>
      </c>
      <c r="I7" s="127">
        <v>6927</v>
      </c>
      <c r="J7" s="127">
        <v>17391</v>
      </c>
      <c r="K7" s="127">
        <v>6370</v>
      </c>
      <c r="L7" s="127">
        <v>6500</v>
      </c>
      <c r="M7" s="127">
        <v>18638</v>
      </c>
      <c r="N7" s="127">
        <v>17119</v>
      </c>
      <c r="O7" s="127">
        <v>6563</v>
      </c>
      <c r="P7" s="127">
        <v>6626</v>
      </c>
      <c r="Q7" s="127">
        <v>15554</v>
      </c>
      <c r="R7" s="127">
        <v>17873</v>
      </c>
      <c r="S7" s="127">
        <v>6689</v>
      </c>
      <c r="T7" s="127">
        <v>6707</v>
      </c>
      <c r="U7" s="127">
        <v>15407</v>
      </c>
      <c r="V7" s="127">
        <v>15800</v>
      </c>
      <c r="W7" s="127">
        <v>7150</v>
      </c>
      <c r="X7" s="127">
        <v>7222</v>
      </c>
      <c r="Y7" s="127">
        <v>14650</v>
      </c>
      <c r="Z7" s="127">
        <v>14700</v>
      </c>
      <c r="AA7" s="127">
        <v>7225</v>
      </c>
      <c r="AB7" s="128">
        <v>6725</v>
      </c>
      <c r="AC7" s="128">
        <v>14543</v>
      </c>
      <c r="AD7" s="128">
        <v>14637</v>
      </c>
      <c r="AE7" s="128">
        <v>7319</v>
      </c>
      <c r="AF7" s="128">
        <v>6797</v>
      </c>
      <c r="AG7" s="128">
        <v>6815</v>
      </c>
      <c r="AH7" s="128">
        <v>9780</v>
      </c>
      <c r="AI7" s="128">
        <v>10107</v>
      </c>
      <c r="AJ7" s="128">
        <v>7130</v>
      </c>
      <c r="AK7" s="128">
        <v>7148</v>
      </c>
      <c r="AL7" s="128">
        <v>7328</v>
      </c>
      <c r="AM7" s="128">
        <v>7350</v>
      </c>
      <c r="AN7" s="128">
        <v>8977</v>
      </c>
      <c r="AO7" s="128">
        <v>9630</v>
      </c>
      <c r="AP7" s="128">
        <v>7166</v>
      </c>
      <c r="AQ7" s="128">
        <v>7184</v>
      </c>
      <c r="AR7" s="128">
        <v>6833</v>
      </c>
      <c r="AS7" s="128">
        <v>6851</v>
      </c>
      <c r="AT7" s="128">
        <v>8700</v>
      </c>
      <c r="AU7" s="128">
        <v>7325</v>
      </c>
      <c r="AV7" s="128">
        <v>12840</v>
      </c>
      <c r="AW7" s="128">
        <v>14448</v>
      </c>
      <c r="AX7" s="128">
        <v>6743</v>
      </c>
      <c r="AY7" s="128">
        <v>8145</v>
      </c>
      <c r="AZ7" s="128">
        <v>12326</v>
      </c>
      <c r="BA7" s="128">
        <v>13325</v>
      </c>
      <c r="BB7" s="128">
        <v>6761</v>
      </c>
      <c r="BC7" s="128">
        <v>7704</v>
      </c>
      <c r="BD7" s="128">
        <v>11200</v>
      </c>
      <c r="BE7" s="128">
        <v>12201</v>
      </c>
      <c r="BF7" s="128">
        <v>7721</v>
      </c>
      <c r="BG7" s="128">
        <v>6779</v>
      </c>
      <c r="BH7" s="128">
        <v>11000</v>
      </c>
      <c r="BI7" s="128">
        <v>11556</v>
      </c>
      <c r="BJ7" s="128">
        <v>9363</v>
      </c>
      <c r="BK7" s="128">
        <v>7438</v>
      </c>
      <c r="BL7" s="128">
        <v>7460</v>
      </c>
      <c r="BM7" s="128">
        <v>8558</v>
      </c>
      <c r="BN7" s="128">
        <v>8667</v>
      </c>
      <c r="BO7" s="128">
        <v>7292</v>
      </c>
      <c r="BP7" s="128">
        <v>7310</v>
      </c>
      <c r="BQ7" s="128">
        <v>8050</v>
      </c>
      <c r="BR7" s="128">
        <v>8010</v>
      </c>
      <c r="BS7" s="128">
        <v>7256</v>
      </c>
      <c r="BT7" s="128">
        <v>7274</v>
      </c>
      <c r="BU7" s="128">
        <v>7372</v>
      </c>
      <c r="BV7" s="128">
        <v>7394</v>
      </c>
      <c r="BW7" s="128">
        <v>7416</v>
      </c>
      <c r="BX7" s="128">
        <v>8384</v>
      </c>
      <c r="BY7" s="128">
        <v>7202</v>
      </c>
      <c r="BZ7" s="128">
        <v>7220</v>
      </c>
      <c r="CA7" s="128">
        <v>6869</v>
      </c>
      <c r="CB7" s="128">
        <v>6898</v>
      </c>
      <c r="CC7" s="128">
        <v>7085</v>
      </c>
      <c r="CD7" s="128">
        <v>7101</v>
      </c>
      <c r="CE7" s="128">
        <v>6927</v>
      </c>
      <c r="CF7" s="128">
        <v>6956</v>
      </c>
      <c r="CG7" s="128">
        <v>7072</v>
      </c>
      <c r="CH7" s="128">
        <v>7050</v>
      </c>
      <c r="CI7" s="128">
        <v>7043</v>
      </c>
      <c r="CJ7" s="128">
        <v>7050</v>
      </c>
      <c r="CK7" s="128">
        <v>6985</v>
      </c>
      <c r="CL7" s="128">
        <v>7014</v>
      </c>
      <c r="CM7" s="129">
        <v>7238</v>
      </c>
    </row>
    <row r="8" spans="1:91" s="1" customFormat="1" ht="26" customHeight="1" x14ac:dyDescent="0.2">
      <c r="A8" s="5" t="s">
        <v>5</v>
      </c>
      <c r="B8" s="130">
        <v>18057</v>
      </c>
      <c r="C8" s="127">
        <v>95990</v>
      </c>
      <c r="D8" s="127">
        <v>88823</v>
      </c>
      <c r="E8" s="127">
        <v>18415</v>
      </c>
      <c r="F8" s="127">
        <v>25415</v>
      </c>
      <c r="G8" s="127">
        <v>80797</v>
      </c>
      <c r="H8" s="127">
        <v>93593</v>
      </c>
      <c r="I8" s="127">
        <v>29160</v>
      </c>
      <c r="J8" s="127">
        <v>74127</v>
      </c>
      <c r="K8" s="127">
        <v>27146</v>
      </c>
      <c r="L8" s="127">
        <v>27700</v>
      </c>
      <c r="M8" s="127">
        <v>80866</v>
      </c>
      <c r="N8" s="127">
        <v>72955</v>
      </c>
      <c r="O8" s="127">
        <v>27922</v>
      </c>
      <c r="P8" s="127">
        <v>28094</v>
      </c>
      <c r="Q8" s="127">
        <v>66293</v>
      </c>
      <c r="R8" s="127">
        <v>76036</v>
      </c>
      <c r="S8" s="127">
        <v>28299</v>
      </c>
      <c r="T8" s="127">
        <v>28451</v>
      </c>
      <c r="U8" s="127">
        <v>65659</v>
      </c>
      <c r="V8" s="127">
        <v>66460</v>
      </c>
      <c r="W8" s="127">
        <v>30470</v>
      </c>
      <c r="X8" s="127">
        <v>30777</v>
      </c>
      <c r="Y8" s="127">
        <v>61445</v>
      </c>
      <c r="Z8" s="127">
        <v>60550</v>
      </c>
      <c r="AA8" s="127">
        <v>30885</v>
      </c>
      <c r="AB8" s="128">
        <v>28603</v>
      </c>
      <c r="AC8" s="128">
        <v>62550</v>
      </c>
      <c r="AD8" s="128">
        <v>62377</v>
      </c>
      <c r="AE8" s="128">
        <v>31188</v>
      </c>
      <c r="AF8" s="128">
        <v>29076</v>
      </c>
      <c r="AG8" s="128">
        <v>29133</v>
      </c>
      <c r="AH8" s="128">
        <v>41860</v>
      </c>
      <c r="AI8" s="128">
        <v>43100</v>
      </c>
      <c r="AJ8" s="128">
        <v>29921</v>
      </c>
      <c r="AK8" s="128">
        <v>29985</v>
      </c>
      <c r="AL8" s="128">
        <v>30556</v>
      </c>
      <c r="AM8" s="128">
        <v>30618</v>
      </c>
      <c r="AN8" s="128">
        <v>38258</v>
      </c>
      <c r="AO8" s="128">
        <v>41037</v>
      </c>
      <c r="AP8" s="128">
        <v>30049</v>
      </c>
      <c r="AQ8" s="128">
        <v>30113</v>
      </c>
      <c r="AR8" s="128">
        <v>29190</v>
      </c>
      <c r="AS8" s="128">
        <v>29239</v>
      </c>
      <c r="AT8" s="128">
        <v>35951</v>
      </c>
      <c r="AU8" s="128">
        <v>31260</v>
      </c>
      <c r="AV8" s="128">
        <v>54716</v>
      </c>
      <c r="AW8" s="128">
        <v>61380</v>
      </c>
      <c r="AX8" s="128">
        <v>28747</v>
      </c>
      <c r="AY8" s="128">
        <v>34427</v>
      </c>
      <c r="AZ8" s="128">
        <v>52528</v>
      </c>
      <c r="BA8" s="128">
        <v>56612</v>
      </c>
      <c r="BB8" s="128">
        <v>28891</v>
      </c>
      <c r="BC8" s="128">
        <v>32830</v>
      </c>
      <c r="BD8" s="128">
        <v>44680</v>
      </c>
      <c r="BE8" s="128">
        <v>51842</v>
      </c>
      <c r="BF8" s="128">
        <v>31422</v>
      </c>
      <c r="BG8" s="128">
        <v>29019</v>
      </c>
      <c r="BH8" s="128">
        <v>40340</v>
      </c>
      <c r="BI8" s="128">
        <v>49244</v>
      </c>
      <c r="BJ8" s="128">
        <v>39694</v>
      </c>
      <c r="BK8" s="128">
        <v>30866</v>
      </c>
      <c r="BL8" s="128">
        <v>30928</v>
      </c>
      <c r="BM8" s="128">
        <v>36468</v>
      </c>
      <c r="BN8" s="128">
        <v>36933</v>
      </c>
      <c r="BO8" s="128">
        <v>30446</v>
      </c>
      <c r="BP8" s="128">
        <v>30498</v>
      </c>
      <c r="BQ8" s="128">
        <v>34307</v>
      </c>
      <c r="BR8" s="128">
        <v>34238</v>
      </c>
      <c r="BS8" s="128">
        <v>30342</v>
      </c>
      <c r="BT8" s="128">
        <v>30394</v>
      </c>
      <c r="BU8" s="128">
        <v>30680</v>
      </c>
      <c r="BV8" s="128">
        <v>30742</v>
      </c>
      <c r="BW8" s="128">
        <v>30804</v>
      </c>
      <c r="BX8" s="128">
        <v>35730</v>
      </c>
      <c r="BY8" s="128">
        <v>30177</v>
      </c>
      <c r="BZ8" s="128">
        <v>30232</v>
      </c>
      <c r="CA8" s="128">
        <v>29288</v>
      </c>
      <c r="CB8" s="128">
        <v>29355</v>
      </c>
      <c r="CC8" s="128">
        <v>29805</v>
      </c>
      <c r="CD8" s="128">
        <v>29846</v>
      </c>
      <c r="CE8" s="128">
        <v>29423</v>
      </c>
      <c r="CF8" s="128">
        <v>29491</v>
      </c>
      <c r="CG8" s="128">
        <v>29773</v>
      </c>
      <c r="CH8" s="128">
        <v>28471</v>
      </c>
      <c r="CI8" s="128">
        <v>29700</v>
      </c>
      <c r="CJ8" s="128">
        <v>29721</v>
      </c>
      <c r="CK8" s="128">
        <v>29559</v>
      </c>
      <c r="CL8" s="128">
        <v>29627</v>
      </c>
      <c r="CM8" s="129">
        <v>30287</v>
      </c>
    </row>
    <row r="9" spans="1:91" s="1" customFormat="1" ht="26" customHeight="1" x14ac:dyDescent="0.2">
      <c r="A9" s="6" t="s">
        <v>6</v>
      </c>
      <c r="B9" s="140" t="s">
        <v>74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1"/>
    </row>
    <row r="10" spans="1:91" s="1" customFormat="1" ht="26" customHeight="1" x14ac:dyDescent="0.2">
      <c r="A10" s="4" t="s">
        <v>7</v>
      </c>
      <c r="B10" s="126">
        <v>1065</v>
      </c>
      <c r="C10" s="127">
        <v>5293</v>
      </c>
      <c r="D10" s="127">
        <v>4762</v>
      </c>
      <c r="E10" s="127">
        <v>922</v>
      </c>
      <c r="F10" s="127">
        <v>1387</v>
      </c>
      <c r="G10" s="127">
        <v>6498</v>
      </c>
      <c r="H10" s="127">
        <v>4840</v>
      </c>
      <c r="I10" s="127">
        <v>1447</v>
      </c>
      <c r="J10" s="127">
        <v>4452</v>
      </c>
      <c r="K10" s="127">
        <v>1528</v>
      </c>
      <c r="L10" s="127">
        <v>1634</v>
      </c>
      <c r="M10" s="127">
        <v>6184</v>
      </c>
      <c r="N10" s="127">
        <v>4303</v>
      </c>
      <c r="O10" s="127">
        <v>1588</v>
      </c>
      <c r="P10" s="127">
        <v>1530</v>
      </c>
      <c r="Q10" s="127">
        <v>3427</v>
      </c>
      <c r="R10" s="127">
        <v>4400</v>
      </c>
      <c r="S10" s="127">
        <v>2331</v>
      </c>
      <c r="T10" s="127">
        <v>1570</v>
      </c>
      <c r="U10" s="127">
        <v>3344</v>
      </c>
      <c r="V10" s="127">
        <v>3936</v>
      </c>
      <c r="W10" s="127">
        <v>1715</v>
      </c>
      <c r="X10" s="127">
        <v>1815</v>
      </c>
      <c r="Y10" s="127">
        <v>5031</v>
      </c>
      <c r="Z10" s="127">
        <v>3206</v>
      </c>
      <c r="AA10" s="127">
        <v>1817</v>
      </c>
      <c r="AB10" s="128">
        <v>1665</v>
      </c>
      <c r="AC10" s="128">
        <v>3596</v>
      </c>
      <c r="AD10" s="128">
        <v>5017</v>
      </c>
      <c r="AE10" s="128">
        <v>1839</v>
      </c>
      <c r="AF10" s="128">
        <v>1761</v>
      </c>
      <c r="AG10" s="128">
        <v>2934</v>
      </c>
      <c r="AH10" s="128">
        <v>3549</v>
      </c>
      <c r="AI10" s="128">
        <v>2402</v>
      </c>
      <c r="AJ10" s="128">
        <v>1814</v>
      </c>
      <c r="AK10" s="128">
        <v>3098</v>
      </c>
      <c r="AL10" s="128">
        <v>3145</v>
      </c>
      <c r="AM10" s="128">
        <v>1617</v>
      </c>
      <c r="AN10" s="128">
        <v>1672</v>
      </c>
      <c r="AO10" s="128">
        <v>2862</v>
      </c>
      <c r="AP10" s="128">
        <v>4144</v>
      </c>
      <c r="AQ10" s="128">
        <v>1764</v>
      </c>
      <c r="AR10" s="128">
        <v>1552</v>
      </c>
      <c r="AS10" s="128">
        <v>2764</v>
      </c>
      <c r="AT10" s="128">
        <v>2772</v>
      </c>
      <c r="AU10" s="128">
        <v>1800</v>
      </c>
      <c r="AV10" s="128">
        <v>2460</v>
      </c>
      <c r="AW10" s="128">
        <v>2448</v>
      </c>
      <c r="AX10" s="128">
        <v>2481</v>
      </c>
      <c r="AY10" s="128">
        <v>1705</v>
      </c>
      <c r="AZ10" s="128">
        <v>1880</v>
      </c>
      <c r="BA10" s="128">
        <v>1752</v>
      </c>
      <c r="BB10" s="128">
        <v>1934</v>
      </c>
      <c r="BC10" s="128">
        <v>2051</v>
      </c>
      <c r="BD10" s="128">
        <v>2421</v>
      </c>
      <c r="BE10" s="128">
        <v>1885</v>
      </c>
      <c r="BF10" s="128">
        <v>1804</v>
      </c>
      <c r="BG10" s="128">
        <v>1561</v>
      </c>
      <c r="BH10" s="128">
        <v>2470</v>
      </c>
      <c r="BI10" s="128">
        <v>1887</v>
      </c>
      <c r="BJ10" s="128">
        <v>2316</v>
      </c>
      <c r="BK10" s="128">
        <v>2671</v>
      </c>
      <c r="BL10" s="128">
        <v>1786</v>
      </c>
      <c r="BM10" s="128">
        <v>1858</v>
      </c>
      <c r="BN10" s="128">
        <v>2178</v>
      </c>
      <c r="BO10" s="128">
        <v>1830</v>
      </c>
      <c r="BP10" s="128">
        <v>1922</v>
      </c>
      <c r="BQ10" s="128">
        <v>2759</v>
      </c>
      <c r="BR10" s="128">
        <v>2019</v>
      </c>
      <c r="BS10" s="128">
        <v>1822</v>
      </c>
      <c r="BT10" s="128">
        <v>1739</v>
      </c>
      <c r="BU10" s="128">
        <v>1675</v>
      </c>
      <c r="BV10" s="128">
        <v>1946</v>
      </c>
      <c r="BW10" s="128">
        <v>2662</v>
      </c>
      <c r="BX10" s="128">
        <v>1916</v>
      </c>
      <c r="BY10" s="128">
        <v>1637</v>
      </c>
      <c r="BZ10" s="128">
        <v>1900</v>
      </c>
      <c r="CA10" s="128">
        <v>1732</v>
      </c>
      <c r="CB10" s="128">
        <v>1822</v>
      </c>
      <c r="CC10" s="128">
        <v>2544</v>
      </c>
      <c r="CD10" s="128">
        <v>2548</v>
      </c>
      <c r="CE10" s="128">
        <v>1828</v>
      </c>
      <c r="CF10" s="128">
        <v>1752</v>
      </c>
      <c r="CG10" s="128">
        <v>1693</v>
      </c>
      <c r="CH10" s="128">
        <v>1860</v>
      </c>
      <c r="CI10" s="128">
        <v>2530</v>
      </c>
      <c r="CJ10" s="128">
        <v>1689</v>
      </c>
      <c r="CK10" s="128">
        <v>1842</v>
      </c>
      <c r="CL10" s="128">
        <v>1764</v>
      </c>
      <c r="CM10" s="129">
        <v>1731</v>
      </c>
    </row>
    <row r="11" spans="1:91" s="1" customFormat="1" ht="26" customHeight="1" x14ac:dyDescent="0.2">
      <c r="A11" s="4" t="s">
        <v>8</v>
      </c>
      <c r="B11" s="126">
        <v>1746</v>
      </c>
      <c r="C11" s="127">
        <v>12580</v>
      </c>
      <c r="D11" s="127">
        <v>16169</v>
      </c>
      <c r="E11" s="127">
        <v>2948</v>
      </c>
      <c r="F11" s="127">
        <v>3528</v>
      </c>
      <c r="G11" s="127">
        <v>7354</v>
      </c>
      <c r="H11" s="127">
        <v>17152</v>
      </c>
      <c r="I11" s="127">
        <v>4655</v>
      </c>
      <c r="J11" s="127">
        <v>7566</v>
      </c>
      <c r="K11" s="127">
        <v>3861</v>
      </c>
      <c r="L11" s="127">
        <v>3782</v>
      </c>
      <c r="M11" s="127">
        <v>7450</v>
      </c>
      <c r="N11" s="127">
        <v>7470</v>
      </c>
      <c r="O11" s="127">
        <v>3963</v>
      </c>
      <c r="P11" s="127">
        <v>5097</v>
      </c>
      <c r="Q11" s="127">
        <v>10531</v>
      </c>
      <c r="R11" s="127">
        <v>10413</v>
      </c>
      <c r="S11" s="127">
        <v>2562</v>
      </c>
      <c r="T11" s="127">
        <v>5150</v>
      </c>
      <c r="U11" s="127">
        <v>10458</v>
      </c>
      <c r="V11" s="127">
        <v>6788</v>
      </c>
      <c r="W11" s="127">
        <v>4333</v>
      </c>
      <c r="X11" s="127">
        <v>4202</v>
      </c>
      <c r="Y11" s="127">
        <v>5563</v>
      </c>
      <c r="Z11" s="127">
        <v>9530</v>
      </c>
      <c r="AA11" s="127">
        <v>3165</v>
      </c>
      <c r="AB11" s="128">
        <v>4043</v>
      </c>
      <c r="AC11" s="128">
        <v>8593</v>
      </c>
      <c r="AD11" s="128">
        <v>5678</v>
      </c>
      <c r="AE11" s="128">
        <v>3194</v>
      </c>
      <c r="AF11" s="128">
        <v>4446</v>
      </c>
      <c r="AG11" s="128">
        <v>9960</v>
      </c>
      <c r="AH11" s="128">
        <v>8405</v>
      </c>
      <c r="AI11" s="128">
        <v>2599</v>
      </c>
      <c r="AJ11" s="128">
        <v>6277</v>
      </c>
      <c r="AK11" s="128">
        <v>5379</v>
      </c>
      <c r="AL11" s="128">
        <v>8066</v>
      </c>
      <c r="AM11" s="128">
        <v>5221</v>
      </c>
      <c r="AN11" s="128">
        <v>5229</v>
      </c>
      <c r="AO11" s="128">
        <v>5950</v>
      </c>
      <c r="AP11" s="128">
        <v>4721</v>
      </c>
      <c r="AQ11" s="128">
        <v>5632</v>
      </c>
      <c r="AR11" s="128">
        <v>4585</v>
      </c>
      <c r="AS11" s="128">
        <v>3926</v>
      </c>
      <c r="AT11" s="128">
        <v>7003</v>
      </c>
      <c r="AU11" s="128">
        <v>3937</v>
      </c>
      <c r="AV11" s="128">
        <v>2630</v>
      </c>
      <c r="AW11" s="128">
        <v>4294</v>
      </c>
      <c r="AX11" s="128">
        <v>6106</v>
      </c>
      <c r="AY11" s="128">
        <v>5371</v>
      </c>
      <c r="AZ11" s="128">
        <v>3027</v>
      </c>
      <c r="BA11" s="128">
        <v>5470</v>
      </c>
      <c r="BB11" s="128">
        <v>4109</v>
      </c>
      <c r="BC11" s="128">
        <v>6964</v>
      </c>
      <c r="BD11" s="128">
        <v>4202</v>
      </c>
      <c r="BE11" s="128">
        <v>4044</v>
      </c>
      <c r="BF11" s="128">
        <v>4220</v>
      </c>
      <c r="BG11" s="128">
        <v>4610</v>
      </c>
      <c r="BH11" s="128">
        <v>2638</v>
      </c>
      <c r="BI11" s="128">
        <v>5671</v>
      </c>
      <c r="BJ11" s="128">
        <v>5425</v>
      </c>
      <c r="BK11" s="128">
        <v>2757</v>
      </c>
      <c r="BL11" s="128">
        <v>5523</v>
      </c>
      <c r="BM11" s="128">
        <v>5809</v>
      </c>
      <c r="BN11" s="128">
        <v>3782</v>
      </c>
      <c r="BO11" s="128">
        <v>4260</v>
      </c>
      <c r="BP11" s="128">
        <v>4096</v>
      </c>
      <c r="BQ11" s="128">
        <v>3123</v>
      </c>
      <c r="BR11" s="128">
        <v>3510</v>
      </c>
      <c r="BS11" s="128">
        <v>4248</v>
      </c>
      <c r="BT11" s="128">
        <v>5445</v>
      </c>
      <c r="BU11" s="128">
        <v>4801</v>
      </c>
      <c r="BV11" s="128">
        <v>4122</v>
      </c>
      <c r="BW11" s="128">
        <v>2753</v>
      </c>
      <c r="BX11" s="128">
        <v>6504</v>
      </c>
      <c r="BY11" s="128">
        <v>4736</v>
      </c>
      <c r="BZ11" s="128">
        <v>3049</v>
      </c>
      <c r="CA11" s="128">
        <v>4128</v>
      </c>
      <c r="CB11" s="128">
        <v>3969</v>
      </c>
      <c r="CC11" s="128">
        <v>2677</v>
      </c>
      <c r="CD11" s="128">
        <v>2680</v>
      </c>
      <c r="CE11" s="128">
        <v>2982</v>
      </c>
      <c r="CF11" s="128">
        <v>4149</v>
      </c>
      <c r="CG11" s="128">
        <v>5350</v>
      </c>
      <c r="CH11" s="128">
        <v>3782</v>
      </c>
      <c r="CI11" s="128">
        <v>2670</v>
      </c>
      <c r="CJ11" s="128">
        <v>5343</v>
      </c>
      <c r="CK11" s="128">
        <v>2993</v>
      </c>
      <c r="CL11" s="128">
        <v>4163</v>
      </c>
      <c r="CM11" s="129">
        <v>5429</v>
      </c>
    </row>
    <row r="12" spans="1:91" s="1" customFormat="1" ht="26" customHeight="1" x14ac:dyDescent="0.2">
      <c r="A12" s="4" t="s">
        <v>9</v>
      </c>
      <c r="B12" s="126">
        <v>13572</v>
      </c>
      <c r="C12" s="127">
        <v>60715</v>
      </c>
      <c r="D12" s="127">
        <v>42727</v>
      </c>
      <c r="E12" s="127">
        <v>8898</v>
      </c>
      <c r="F12" s="127">
        <v>20252</v>
      </c>
      <c r="G12" s="127">
        <v>43725</v>
      </c>
      <c r="H12" s="127">
        <v>45374</v>
      </c>
      <c r="I12" s="127">
        <v>14067</v>
      </c>
      <c r="J12" s="127">
        <v>62158</v>
      </c>
      <c r="K12" s="127">
        <v>26117</v>
      </c>
      <c r="L12" s="127">
        <v>21653</v>
      </c>
      <c r="M12" s="127">
        <v>44389</v>
      </c>
      <c r="N12" s="127">
        <v>61415</v>
      </c>
      <c r="O12" s="127">
        <v>26807</v>
      </c>
      <c r="P12" s="127">
        <v>13463</v>
      </c>
      <c r="Q12" s="127">
        <v>31788</v>
      </c>
      <c r="R12" s="127">
        <v>59651</v>
      </c>
      <c r="S12" s="127">
        <v>15227</v>
      </c>
      <c r="T12" s="127">
        <v>13598</v>
      </c>
      <c r="U12" s="127">
        <v>31585</v>
      </c>
      <c r="V12" s="127">
        <v>55820</v>
      </c>
      <c r="W12" s="127">
        <v>29315</v>
      </c>
      <c r="X12" s="127">
        <v>24058</v>
      </c>
      <c r="Y12" s="127">
        <v>33077</v>
      </c>
      <c r="Z12" s="127">
        <v>28763</v>
      </c>
      <c r="AA12" s="127">
        <v>26011</v>
      </c>
      <c r="AB12" s="128">
        <v>27322</v>
      </c>
      <c r="AC12" s="128">
        <v>49257</v>
      </c>
      <c r="AD12" s="128">
        <v>33757</v>
      </c>
      <c r="AE12" s="128">
        <v>26255</v>
      </c>
      <c r="AF12" s="128">
        <v>30070</v>
      </c>
      <c r="AG12" s="128">
        <v>26321</v>
      </c>
      <c r="AH12" s="128">
        <v>48149</v>
      </c>
      <c r="AI12" s="128">
        <v>15433</v>
      </c>
      <c r="AJ12" s="128">
        <v>16592</v>
      </c>
      <c r="AK12" s="128">
        <v>44219</v>
      </c>
      <c r="AL12" s="128">
        <v>54586</v>
      </c>
      <c r="AM12" s="128">
        <v>13776</v>
      </c>
      <c r="AN12" s="128">
        <v>15793</v>
      </c>
      <c r="AO12" s="128">
        <v>34021</v>
      </c>
      <c r="AP12" s="128">
        <v>28074</v>
      </c>
      <c r="AQ12" s="128">
        <v>14868</v>
      </c>
      <c r="AR12" s="128">
        <v>13827</v>
      </c>
      <c r="AS12" s="128">
        <v>32267</v>
      </c>
      <c r="AT12" s="128">
        <v>47376</v>
      </c>
      <c r="AU12" s="128">
        <v>22508</v>
      </c>
      <c r="AV12" s="128">
        <v>15609</v>
      </c>
      <c r="AW12" s="128">
        <v>35288</v>
      </c>
      <c r="AX12" s="128">
        <v>41271</v>
      </c>
      <c r="AY12" s="128">
        <v>14161</v>
      </c>
      <c r="AZ12" s="128">
        <v>24827</v>
      </c>
      <c r="BA12" s="128">
        <v>14408</v>
      </c>
      <c r="BB12" s="128">
        <v>23450</v>
      </c>
      <c r="BC12" s="128">
        <v>18404</v>
      </c>
      <c r="BD12" s="128">
        <v>34545</v>
      </c>
      <c r="BE12" s="128">
        <v>23095</v>
      </c>
      <c r="BF12" s="128">
        <v>28477</v>
      </c>
      <c r="BG12" s="128">
        <v>13899</v>
      </c>
      <c r="BH12" s="128">
        <v>15657</v>
      </c>
      <c r="BI12" s="128">
        <v>17124</v>
      </c>
      <c r="BJ12" s="128">
        <v>31065</v>
      </c>
      <c r="BK12" s="128">
        <v>16336</v>
      </c>
      <c r="BL12" s="128">
        <v>14543</v>
      </c>
      <c r="BM12" s="128">
        <v>17543</v>
      </c>
      <c r="BN12" s="128">
        <v>31091</v>
      </c>
      <c r="BO12" s="128">
        <v>28733</v>
      </c>
      <c r="BP12" s="128">
        <v>23377</v>
      </c>
      <c r="BQ12" s="128">
        <v>18566</v>
      </c>
      <c r="BR12" s="128">
        <v>28876</v>
      </c>
      <c r="BS12" s="128">
        <v>28654</v>
      </c>
      <c r="BT12" s="128">
        <v>14347</v>
      </c>
      <c r="BU12" s="128">
        <v>14453</v>
      </c>
      <c r="BV12" s="128">
        <v>23523</v>
      </c>
      <c r="BW12" s="128">
        <v>16311</v>
      </c>
      <c r="BX12" s="128">
        <v>17188</v>
      </c>
      <c r="BY12" s="128">
        <v>14264</v>
      </c>
      <c r="BZ12" s="128">
        <v>24999</v>
      </c>
      <c r="CA12" s="128">
        <v>27873</v>
      </c>
      <c r="CB12" s="128">
        <v>22684</v>
      </c>
      <c r="CC12" s="128">
        <v>15881</v>
      </c>
      <c r="CD12" s="128">
        <v>15900</v>
      </c>
      <c r="CE12" s="128">
        <v>24470</v>
      </c>
      <c r="CF12" s="128">
        <v>28013</v>
      </c>
      <c r="CG12" s="128">
        <v>14107</v>
      </c>
      <c r="CH12" s="128">
        <v>21598</v>
      </c>
      <c r="CI12" s="128">
        <v>15840</v>
      </c>
      <c r="CJ12" s="128">
        <v>14087</v>
      </c>
      <c r="CK12" s="128">
        <v>24552</v>
      </c>
      <c r="CL12" s="128">
        <v>28107</v>
      </c>
      <c r="CM12" s="129">
        <v>14306</v>
      </c>
    </row>
    <row r="13" spans="1:91" s="1" customFormat="1" ht="26" customHeight="1" x14ac:dyDescent="0.2">
      <c r="A13" s="4" t="s">
        <v>10</v>
      </c>
      <c r="B13" s="126">
        <v>2704</v>
      </c>
      <c r="C13" s="127">
        <v>12691</v>
      </c>
      <c r="D13" s="127">
        <v>17105</v>
      </c>
      <c r="E13" s="127">
        <v>3590</v>
      </c>
      <c r="F13" s="127">
        <v>3004</v>
      </c>
      <c r="G13" s="127">
        <v>18618</v>
      </c>
      <c r="H13" s="127">
        <v>17774</v>
      </c>
      <c r="I13" s="127">
        <v>5779</v>
      </c>
      <c r="J13" s="127">
        <v>10436</v>
      </c>
      <c r="K13" s="127">
        <v>4513</v>
      </c>
      <c r="L13" s="127">
        <v>3419</v>
      </c>
      <c r="M13" s="127">
        <v>17985</v>
      </c>
      <c r="N13" s="127">
        <v>10206</v>
      </c>
      <c r="O13" s="127">
        <v>4659</v>
      </c>
      <c r="P13" s="127">
        <v>5454</v>
      </c>
      <c r="Q13" s="127">
        <v>13161</v>
      </c>
      <c r="R13" s="127">
        <v>9343</v>
      </c>
      <c r="S13" s="127">
        <v>6600</v>
      </c>
      <c r="T13" s="127">
        <v>5545</v>
      </c>
      <c r="U13" s="127">
        <v>12968</v>
      </c>
      <c r="V13" s="127">
        <v>9386</v>
      </c>
      <c r="W13" s="127">
        <v>5065</v>
      </c>
      <c r="X13" s="127">
        <v>3799</v>
      </c>
      <c r="Y13" s="127">
        <v>14372</v>
      </c>
      <c r="Z13" s="127">
        <v>12393</v>
      </c>
      <c r="AA13" s="127">
        <v>4315</v>
      </c>
      <c r="AB13" s="128">
        <v>4812</v>
      </c>
      <c r="AC13" s="128">
        <v>7583</v>
      </c>
      <c r="AD13" s="128">
        <v>14373</v>
      </c>
      <c r="AE13" s="128">
        <v>4363</v>
      </c>
      <c r="AF13" s="128">
        <v>5196</v>
      </c>
      <c r="AG13" s="128">
        <v>10537</v>
      </c>
      <c r="AH13" s="128">
        <v>7549</v>
      </c>
      <c r="AI13" s="128">
        <v>6704</v>
      </c>
      <c r="AJ13" s="128">
        <v>6645</v>
      </c>
      <c r="AK13" s="128">
        <v>7349</v>
      </c>
      <c r="AL13" s="128">
        <v>9396</v>
      </c>
      <c r="AM13" s="128">
        <v>5632</v>
      </c>
      <c r="AN13" s="128">
        <v>6484</v>
      </c>
      <c r="AO13" s="128">
        <v>5917</v>
      </c>
      <c r="AP13" s="128">
        <v>11955</v>
      </c>
      <c r="AQ13" s="128">
        <v>6353</v>
      </c>
      <c r="AR13" s="128">
        <v>5801</v>
      </c>
      <c r="AS13" s="128">
        <v>6484</v>
      </c>
      <c r="AT13" s="128">
        <v>8186</v>
      </c>
      <c r="AU13" s="128">
        <v>3636</v>
      </c>
      <c r="AV13" s="128">
        <v>6807</v>
      </c>
      <c r="AW13" s="128">
        <v>5842</v>
      </c>
      <c r="AX13" s="128">
        <v>7217</v>
      </c>
      <c r="AY13" s="128">
        <v>5964</v>
      </c>
      <c r="AZ13" s="128">
        <v>4346</v>
      </c>
      <c r="BA13" s="128">
        <v>6159</v>
      </c>
      <c r="BB13" s="128">
        <v>3961</v>
      </c>
      <c r="BC13" s="128">
        <v>7367</v>
      </c>
      <c r="BD13" s="128">
        <v>5741</v>
      </c>
      <c r="BE13" s="128">
        <v>3847</v>
      </c>
      <c r="BF13" s="128">
        <v>5196</v>
      </c>
      <c r="BG13" s="128">
        <v>5851</v>
      </c>
      <c r="BH13" s="128">
        <v>6846</v>
      </c>
      <c r="BI13" s="128">
        <v>7311</v>
      </c>
      <c r="BJ13" s="128">
        <v>4907</v>
      </c>
      <c r="BK13" s="128">
        <v>7491</v>
      </c>
      <c r="BL13" s="128">
        <v>6281</v>
      </c>
      <c r="BM13" s="128">
        <v>7203</v>
      </c>
      <c r="BN13" s="128">
        <v>5167</v>
      </c>
      <c r="BO13" s="128">
        <v>5287</v>
      </c>
      <c r="BP13" s="128">
        <v>3937</v>
      </c>
      <c r="BQ13" s="128">
        <v>7905</v>
      </c>
      <c r="BR13" s="128">
        <v>4756</v>
      </c>
      <c r="BS13" s="128">
        <v>5258</v>
      </c>
      <c r="BT13" s="128">
        <v>6108</v>
      </c>
      <c r="BU13" s="128">
        <v>6358</v>
      </c>
      <c r="BV13" s="128">
        <v>3987</v>
      </c>
      <c r="BW13" s="128">
        <v>7467</v>
      </c>
      <c r="BX13" s="128">
        <v>6880</v>
      </c>
      <c r="BY13" s="128">
        <v>6192</v>
      </c>
      <c r="BZ13" s="128">
        <v>4399</v>
      </c>
      <c r="CA13" s="128">
        <v>4953</v>
      </c>
      <c r="CB13" s="128">
        <v>3694</v>
      </c>
      <c r="CC13" s="128">
        <v>7091</v>
      </c>
      <c r="CD13" s="128">
        <v>7106</v>
      </c>
      <c r="CE13" s="128">
        <v>4205</v>
      </c>
      <c r="CF13" s="128">
        <v>5018</v>
      </c>
      <c r="CG13" s="128">
        <v>5914</v>
      </c>
      <c r="CH13" s="128">
        <v>3773</v>
      </c>
      <c r="CI13" s="128">
        <v>7046</v>
      </c>
      <c r="CJ13" s="128">
        <v>5896</v>
      </c>
      <c r="CK13" s="128">
        <v>4241</v>
      </c>
      <c r="CL13" s="128">
        <v>5062</v>
      </c>
      <c r="CM13" s="129">
        <v>6073</v>
      </c>
    </row>
    <row r="14" spans="1:91" s="1" customFormat="1" ht="26" customHeight="1" x14ac:dyDescent="0.2">
      <c r="A14" s="4" t="s">
        <v>11</v>
      </c>
      <c r="B14" s="126">
        <v>2048</v>
      </c>
      <c r="C14" s="127">
        <v>6006</v>
      </c>
      <c r="D14" s="127">
        <v>7111</v>
      </c>
      <c r="E14" s="127">
        <v>1164</v>
      </c>
      <c r="F14" s="127">
        <v>2446</v>
      </c>
      <c r="G14" s="127">
        <v>9164</v>
      </c>
      <c r="H14" s="127">
        <v>7349</v>
      </c>
      <c r="I14" s="127">
        <v>1817</v>
      </c>
      <c r="J14" s="127">
        <v>8496</v>
      </c>
      <c r="K14" s="127">
        <v>1721</v>
      </c>
      <c r="L14" s="127">
        <v>2772</v>
      </c>
      <c r="M14" s="127">
        <v>8947</v>
      </c>
      <c r="N14" s="127">
        <v>8275</v>
      </c>
      <c r="O14" s="127">
        <v>1778</v>
      </c>
      <c r="P14" s="127">
        <v>2265</v>
      </c>
      <c r="Q14" s="127">
        <v>4238</v>
      </c>
      <c r="R14" s="127">
        <v>7525</v>
      </c>
      <c r="S14" s="127">
        <v>3245</v>
      </c>
      <c r="T14" s="127">
        <v>2311</v>
      </c>
      <c r="U14" s="127">
        <v>4162</v>
      </c>
      <c r="V14" s="127">
        <v>7523</v>
      </c>
      <c r="W14" s="127">
        <v>1931</v>
      </c>
      <c r="X14" s="127">
        <v>3080</v>
      </c>
      <c r="Y14" s="127">
        <v>7002</v>
      </c>
      <c r="Z14" s="127">
        <v>3882</v>
      </c>
      <c r="AA14" s="127">
        <v>3503</v>
      </c>
      <c r="AB14" s="128">
        <v>1846</v>
      </c>
      <c r="AC14" s="128">
        <v>6180</v>
      </c>
      <c r="AD14" s="128">
        <v>7075</v>
      </c>
      <c r="AE14" s="128">
        <v>3537</v>
      </c>
      <c r="AF14" s="128">
        <v>1984</v>
      </c>
      <c r="AG14" s="128">
        <v>4381</v>
      </c>
      <c r="AH14" s="128">
        <v>6070</v>
      </c>
      <c r="AI14" s="128">
        <v>3332</v>
      </c>
      <c r="AJ14" s="128">
        <v>2725</v>
      </c>
      <c r="AK14" s="128">
        <v>5958</v>
      </c>
      <c r="AL14" s="128">
        <v>3559</v>
      </c>
      <c r="AM14" s="128">
        <v>2372</v>
      </c>
      <c r="AN14" s="128">
        <v>2081</v>
      </c>
      <c r="AO14" s="128">
        <v>4592</v>
      </c>
      <c r="AP14" s="128">
        <v>5856</v>
      </c>
      <c r="AQ14" s="128">
        <v>2548</v>
      </c>
      <c r="AR14" s="128">
        <v>1893</v>
      </c>
      <c r="AS14" s="128">
        <v>4743</v>
      </c>
      <c r="AT14" s="128">
        <v>3121</v>
      </c>
      <c r="AU14" s="128">
        <v>2994</v>
      </c>
      <c r="AV14" s="128">
        <v>3400</v>
      </c>
      <c r="AW14" s="128">
        <v>4736</v>
      </c>
      <c r="AX14" s="128">
        <v>2767</v>
      </c>
      <c r="AY14" s="128">
        <v>2472</v>
      </c>
      <c r="AZ14" s="128">
        <v>3511</v>
      </c>
      <c r="BA14" s="128">
        <v>2533</v>
      </c>
      <c r="BB14" s="128">
        <v>3175</v>
      </c>
      <c r="BC14" s="128">
        <v>3063</v>
      </c>
      <c r="BD14" s="128">
        <v>4655</v>
      </c>
      <c r="BE14" s="128">
        <v>3106</v>
      </c>
      <c r="BF14" s="128">
        <v>1972</v>
      </c>
      <c r="BG14" s="128">
        <v>1904</v>
      </c>
      <c r="BH14" s="128">
        <v>3413</v>
      </c>
      <c r="BI14" s="128">
        <v>2295</v>
      </c>
      <c r="BJ14" s="128">
        <v>3944</v>
      </c>
      <c r="BK14" s="128">
        <v>3634</v>
      </c>
      <c r="BL14" s="128">
        <v>2572</v>
      </c>
      <c r="BM14" s="128">
        <v>2311</v>
      </c>
      <c r="BN14" s="128">
        <v>4189</v>
      </c>
      <c r="BO14" s="128">
        <v>1997</v>
      </c>
      <c r="BP14" s="128">
        <v>3159</v>
      </c>
      <c r="BQ14" s="128">
        <v>3891</v>
      </c>
      <c r="BR14" s="128">
        <v>3879</v>
      </c>
      <c r="BS14" s="128">
        <v>1989</v>
      </c>
      <c r="BT14" s="128">
        <v>2518</v>
      </c>
      <c r="BU14" s="128">
        <v>2016</v>
      </c>
      <c r="BV14" s="128">
        <v>3191</v>
      </c>
      <c r="BW14" s="128">
        <v>3625</v>
      </c>
      <c r="BX14" s="128">
        <v>2861</v>
      </c>
      <c r="BY14" s="128">
        <v>1977</v>
      </c>
      <c r="BZ14" s="128">
        <v>3545</v>
      </c>
      <c r="CA14" s="128">
        <v>1910</v>
      </c>
      <c r="CB14" s="128">
        <v>3024</v>
      </c>
      <c r="CC14" s="128">
        <v>3488</v>
      </c>
      <c r="CD14" s="128">
        <v>3493</v>
      </c>
      <c r="CE14" s="128">
        <v>3437</v>
      </c>
      <c r="CF14" s="128">
        <v>1926</v>
      </c>
      <c r="CG14" s="128">
        <v>2459</v>
      </c>
      <c r="CH14" s="128">
        <v>2975</v>
      </c>
      <c r="CI14" s="128">
        <v>3474</v>
      </c>
      <c r="CJ14" s="128">
        <v>2454</v>
      </c>
      <c r="CK14" s="128">
        <v>3455</v>
      </c>
      <c r="CL14" s="128">
        <v>1936</v>
      </c>
      <c r="CM14" s="129">
        <v>2507</v>
      </c>
    </row>
    <row r="15" spans="1:91" s="1" customFormat="1" ht="26" customHeight="1" thickBot="1" x14ac:dyDescent="0.25">
      <c r="A15" s="7" t="s">
        <v>12</v>
      </c>
      <c r="B15" s="131">
        <v>21136</v>
      </c>
      <c r="C15" s="132">
        <v>97285</v>
      </c>
      <c r="D15" s="132">
        <v>87875</v>
      </c>
      <c r="E15" s="132">
        <v>17521</v>
      </c>
      <c r="F15" s="132">
        <v>30617</v>
      </c>
      <c r="G15" s="132">
        <v>85359</v>
      </c>
      <c r="H15" s="132">
        <v>92489</v>
      </c>
      <c r="I15" s="132">
        <v>27765</v>
      </c>
      <c r="J15" s="132">
        <v>93107</v>
      </c>
      <c r="K15" s="132">
        <v>37739</v>
      </c>
      <c r="L15" s="132">
        <v>33260</v>
      </c>
      <c r="M15" s="132">
        <v>84955</v>
      </c>
      <c r="N15" s="132">
        <v>91669</v>
      </c>
      <c r="O15" s="132">
        <v>38795</v>
      </c>
      <c r="P15" s="132">
        <v>27810</v>
      </c>
      <c r="Q15" s="132">
        <v>63145</v>
      </c>
      <c r="R15" s="132">
        <v>91331</v>
      </c>
      <c r="S15" s="132">
        <v>29965</v>
      </c>
      <c r="T15" s="132">
        <v>28174</v>
      </c>
      <c r="U15" s="132">
        <v>62517</v>
      </c>
      <c r="V15" s="132">
        <v>83454</v>
      </c>
      <c r="W15" s="132">
        <v>42360</v>
      </c>
      <c r="X15" s="132">
        <v>36955</v>
      </c>
      <c r="Y15" s="132">
        <v>65046</v>
      </c>
      <c r="Z15" s="132">
        <v>57774</v>
      </c>
      <c r="AA15" s="132">
        <v>38811</v>
      </c>
      <c r="AB15" s="133">
        <v>39687</v>
      </c>
      <c r="AC15" s="133">
        <v>75209</v>
      </c>
      <c r="AD15" s="133">
        <v>65899</v>
      </c>
      <c r="AE15" s="133">
        <v>39188</v>
      </c>
      <c r="AF15" s="133">
        <v>43456</v>
      </c>
      <c r="AG15" s="133">
        <v>54132</v>
      </c>
      <c r="AH15" s="133">
        <v>73722</v>
      </c>
      <c r="AI15" s="133">
        <v>30471</v>
      </c>
      <c r="AJ15" s="133">
        <v>34052</v>
      </c>
      <c r="AK15" s="133">
        <v>66002</v>
      </c>
      <c r="AL15" s="133">
        <v>78750</v>
      </c>
      <c r="AM15" s="133">
        <v>28618</v>
      </c>
      <c r="AN15" s="133">
        <v>31259</v>
      </c>
      <c r="AO15" s="133">
        <v>53341</v>
      </c>
      <c r="AP15" s="133">
        <v>54751</v>
      </c>
      <c r="AQ15" s="133">
        <v>31165</v>
      </c>
      <c r="AR15" s="133">
        <v>27658</v>
      </c>
      <c r="AS15" s="133">
        <v>50183</v>
      </c>
      <c r="AT15" s="133">
        <v>68460</v>
      </c>
      <c r="AU15" s="133">
        <v>34876</v>
      </c>
      <c r="AV15" s="133">
        <v>30906</v>
      </c>
      <c r="AW15" s="133">
        <v>52607</v>
      </c>
      <c r="AX15" s="133">
        <v>59842</v>
      </c>
      <c r="AY15" s="133">
        <v>29674</v>
      </c>
      <c r="AZ15" s="133">
        <v>37592</v>
      </c>
      <c r="BA15" s="133">
        <v>30322</v>
      </c>
      <c r="BB15" s="133">
        <v>36628</v>
      </c>
      <c r="BC15" s="133">
        <v>37850</v>
      </c>
      <c r="BD15" s="133">
        <v>51564</v>
      </c>
      <c r="BE15" s="133">
        <v>35977</v>
      </c>
      <c r="BF15" s="133">
        <v>41669</v>
      </c>
      <c r="BG15" s="133">
        <v>27825</v>
      </c>
      <c r="BH15" s="133">
        <v>31024</v>
      </c>
      <c r="BI15" s="133">
        <v>34289</v>
      </c>
      <c r="BJ15" s="133">
        <v>47656</v>
      </c>
      <c r="BK15" s="133">
        <v>32889</v>
      </c>
      <c r="BL15" s="133">
        <v>30704</v>
      </c>
      <c r="BM15" s="133">
        <v>34723</v>
      </c>
      <c r="BN15" s="133">
        <v>46407</v>
      </c>
      <c r="BO15" s="133">
        <v>42107</v>
      </c>
      <c r="BP15" s="133">
        <v>36491</v>
      </c>
      <c r="BQ15" s="133">
        <v>36244</v>
      </c>
      <c r="BR15" s="133">
        <v>43040</v>
      </c>
      <c r="BS15" s="133">
        <v>41971</v>
      </c>
      <c r="BT15" s="133">
        <v>30156</v>
      </c>
      <c r="BU15" s="133">
        <v>29304</v>
      </c>
      <c r="BV15" s="133">
        <v>36769</v>
      </c>
      <c r="BW15" s="133">
        <v>32817</v>
      </c>
      <c r="BX15" s="133">
        <v>35349</v>
      </c>
      <c r="BY15" s="133">
        <v>28806</v>
      </c>
      <c r="BZ15" s="133">
        <v>37892</v>
      </c>
      <c r="CA15" s="133">
        <v>40597</v>
      </c>
      <c r="CB15" s="133">
        <v>35194</v>
      </c>
      <c r="CC15" s="133">
        <v>31681</v>
      </c>
      <c r="CD15" s="133">
        <v>31727</v>
      </c>
      <c r="CE15" s="133">
        <v>36922</v>
      </c>
      <c r="CF15" s="133">
        <v>40857</v>
      </c>
      <c r="CG15" s="133">
        <v>29522</v>
      </c>
      <c r="CH15" s="133">
        <v>33989</v>
      </c>
      <c r="CI15" s="133">
        <v>31559</v>
      </c>
      <c r="CJ15" s="133">
        <v>29468</v>
      </c>
      <c r="CK15" s="133">
        <v>37083</v>
      </c>
      <c r="CL15" s="133">
        <v>41032</v>
      </c>
      <c r="CM15" s="134">
        <v>30047</v>
      </c>
    </row>
    <row r="16" spans="1:91" s="1" customFormat="1" ht="16" x14ac:dyDescent="0.2"/>
  </sheetData>
  <mergeCells count="4">
    <mergeCell ref="A1:A2"/>
    <mergeCell ref="C1:AA1"/>
    <mergeCell ref="B3:CM3"/>
    <mergeCell ref="B9:CM9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09"/>
  <sheetViews>
    <sheetView tabSelected="1" topLeftCell="A6" workbookViewId="0">
      <selection activeCell="C11" sqref="C11"/>
    </sheetView>
  </sheetViews>
  <sheetFormatPr baseColWidth="10" defaultColWidth="0" defaultRowHeight="19" zeroHeight="1" x14ac:dyDescent="0.25"/>
  <cols>
    <col min="1" max="1" width="28" style="18" customWidth="1"/>
    <col min="2" max="2" width="23.83203125" style="18" customWidth="1"/>
    <col min="3" max="3" width="15.1640625" style="17" customWidth="1"/>
    <col min="4" max="4" width="11.5" style="17" customWidth="1"/>
    <col min="5" max="5" width="12.33203125" style="17" customWidth="1"/>
    <col min="6" max="6" width="12.83203125" style="17" customWidth="1"/>
    <col min="7" max="7" width="18.33203125" style="17" customWidth="1"/>
    <col min="8" max="8" width="2.1640625" style="17" customWidth="1"/>
    <col min="9" max="16384" width="10.83203125" style="17" hidden="1"/>
  </cols>
  <sheetData>
    <row r="1" spans="1:7" ht="24" customHeight="1" x14ac:dyDescent="0.25">
      <c r="A1" s="144" t="s">
        <v>16</v>
      </c>
      <c r="B1" s="145"/>
      <c r="C1" s="157" t="s">
        <v>37</v>
      </c>
      <c r="D1" s="158"/>
      <c r="E1" s="158"/>
      <c r="F1" s="159"/>
      <c r="G1" s="152" t="s">
        <v>36</v>
      </c>
    </row>
    <row r="2" spans="1:7" ht="19" customHeight="1" x14ac:dyDescent="0.25">
      <c r="A2" s="146"/>
      <c r="B2" s="147"/>
      <c r="C2" s="28" t="s">
        <v>17</v>
      </c>
      <c r="D2" s="19" t="s">
        <v>19</v>
      </c>
      <c r="E2" s="19" t="s">
        <v>20</v>
      </c>
      <c r="F2" s="23" t="s">
        <v>22</v>
      </c>
      <c r="G2" s="153"/>
    </row>
    <row r="3" spans="1:7" ht="71" customHeight="1" thickBot="1" x14ac:dyDescent="0.3">
      <c r="A3" s="148"/>
      <c r="B3" s="149"/>
      <c r="C3" s="38" t="s">
        <v>18</v>
      </c>
      <c r="D3" s="39" t="s">
        <v>33</v>
      </c>
      <c r="E3" s="39" t="s">
        <v>21</v>
      </c>
      <c r="F3" s="40" t="s">
        <v>32</v>
      </c>
      <c r="G3" s="154"/>
    </row>
    <row r="4" spans="1:7" ht="40" customHeight="1" x14ac:dyDescent="0.25">
      <c r="A4" s="160" t="s">
        <v>23</v>
      </c>
      <c r="B4" s="161"/>
      <c r="C4" s="35">
        <v>0.3</v>
      </c>
      <c r="D4" s="36" t="s">
        <v>24</v>
      </c>
      <c r="E4" s="36" t="s">
        <v>24</v>
      </c>
      <c r="F4" s="37">
        <v>0.2</v>
      </c>
      <c r="G4" s="60">
        <f>SUMPRODUCT(C4:F4,$C$11:$F$11)</f>
        <v>2477.6000000000004</v>
      </c>
    </row>
    <row r="5" spans="1:7" ht="36" customHeight="1" x14ac:dyDescent="0.25">
      <c r="A5" s="162" t="s">
        <v>25</v>
      </c>
      <c r="B5" s="163"/>
      <c r="C5" s="29">
        <v>0.2</v>
      </c>
      <c r="D5" s="20" t="s">
        <v>24</v>
      </c>
      <c r="E5" s="20" t="s">
        <v>24</v>
      </c>
      <c r="F5" s="24">
        <v>0.2</v>
      </c>
      <c r="G5" s="61">
        <f t="shared" ref="G5:G10" si="0">SUMPRODUCT(C5:F5,$C$11:$F$11)</f>
        <v>2133.2000000000003</v>
      </c>
    </row>
    <row r="6" spans="1:7" ht="48" customHeight="1" x14ac:dyDescent="0.25">
      <c r="A6" s="162" t="s">
        <v>26</v>
      </c>
      <c r="B6" s="163"/>
      <c r="C6" s="29">
        <v>0.5</v>
      </c>
      <c r="D6" s="20">
        <v>0.2</v>
      </c>
      <c r="E6" s="20" t="s">
        <v>24</v>
      </c>
      <c r="F6" s="24" t="s">
        <v>24</v>
      </c>
      <c r="G6" s="61">
        <f t="shared" si="0"/>
        <v>2077.6</v>
      </c>
    </row>
    <row r="7" spans="1:7" ht="45" customHeight="1" x14ac:dyDescent="0.25">
      <c r="A7" s="162" t="s">
        <v>27</v>
      </c>
      <c r="B7" s="163"/>
      <c r="C7" s="30" t="s">
        <v>24</v>
      </c>
      <c r="D7" s="20">
        <v>0.1</v>
      </c>
      <c r="E7" s="20">
        <v>0.15</v>
      </c>
      <c r="F7" s="24" t="s">
        <v>24</v>
      </c>
      <c r="G7" s="61">
        <f t="shared" si="0"/>
        <v>2927.75</v>
      </c>
    </row>
    <row r="8" spans="1:7" ht="28" customHeight="1" x14ac:dyDescent="0.25">
      <c r="A8" s="162" t="s">
        <v>28</v>
      </c>
      <c r="B8" s="163"/>
      <c r="C8" s="29" t="s">
        <v>24</v>
      </c>
      <c r="D8" s="20">
        <v>0.4</v>
      </c>
      <c r="E8" s="20">
        <v>0.65</v>
      </c>
      <c r="F8" s="24" t="s">
        <v>24</v>
      </c>
      <c r="G8" s="61">
        <f t="shared" si="0"/>
        <v>12627.650000000001</v>
      </c>
    </row>
    <row r="9" spans="1:7" ht="45" customHeight="1" x14ac:dyDescent="0.25">
      <c r="A9" s="162" t="s">
        <v>34</v>
      </c>
      <c r="B9" s="163"/>
      <c r="C9" s="30" t="s">
        <v>24</v>
      </c>
      <c r="D9" s="20">
        <v>0.3</v>
      </c>
      <c r="E9" s="20" t="s">
        <v>24</v>
      </c>
      <c r="F9" s="24">
        <v>0.55000000000000004</v>
      </c>
      <c r="G9" s="61">
        <f t="shared" si="0"/>
        <v>4505.5</v>
      </c>
    </row>
    <row r="10" spans="1:7" ht="29" customHeight="1" thickBot="1" x14ac:dyDescent="0.3">
      <c r="A10" s="164" t="s">
        <v>29</v>
      </c>
      <c r="B10" s="165"/>
      <c r="C10" s="31" t="s">
        <v>24</v>
      </c>
      <c r="D10" s="21" t="s">
        <v>24</v>
      </c>
      <c r="E10" s="21">
        <v>0.2</v>
      </c>
      <c r="F10" s="25">
        <v>0.05</v>
      </c>
      <c r="G10" s="62">
        <f t="shared" si="0"/>
        <v>4027.7000000000003</v>
      </c>
    </row>
    <row r="11" spans="1:7" ht="30" customHeight="1" x14ac:dyDescent="0.25">
      <c r="A11" s="166" t="s">
        <v>5</v>
      </c>
      <c r="B11" s="33" t="s">
        <v>30</v>
      </c>
      <c r="C11" s="64">
        <f>Таблиця_1!C7</f>
        <v>3444</v>
      </c>
      <c r="D11" s="65">
        <f>Таблиця_1!C8</f>
        <v>1778</v>
      </c>
      <c r="E11" s="65">
        <f>Таблиця_1!C9</f>
        <v>18333</v>
      </c>
      <c r="F11" s="66">
        <f>Таблиця_1!C10</f>
        <v>7222</v>
      </c>
      <c r="G11" s="63">
        <f>SUM(G4:G10)</f>
        <v>30777.000000000004</v>
      </c>
    </row>
    <row r="12" spans="1:7" ht="25" customHeight="1" thickBot="1" x14ac:dyDescent="0.3">
      <c r="A12" s="167"/>
      <c r="B12" s="34" t="s">
        <v>31</v>
      </c>
      <c r="C12" s="32">
        <f>SUM(C4:C10)</f>
        <v>1</v>
      </c>
      <c r="D12" s="22">
        <f>SUM(D4:D10)</f>
        <v>1</v>
      </c>
      <c r="E12" s="22">
        <f>SUM(E4:E10)</f>
        <v>1</v>
      </c>
      <c r="F12" s="26">
        <f>SUM(F4:F10)</f>
        <v>1</v>
      </c>
      <c r="G12" s="27" t="s">
        <v>24</v>
      </c>
    </row>
    <row r="13" spans="1:7" hidden="1" x14ac:dyDescent="0.25"/>
    <row r="14" spans="1:7" hidden="1" x14ac:dyDescent="0.25"/>
    <row r="15" spans="1:7" s="9" customFormat="1" ht="59" hidden="1" customHeight="1" x14ac:dyDescent="0.2">
      <c r="A15" s="150" t="s">
        <v>63</v>
      </c>
      <c r="B15" s="150"/>
      <c r="C15" s="150"/>
      <c r="D15" s="150"/>
      <c r="E15" s="150"/>
      <c r="F15" s="150"/>
      <c r="G15" s="150"/>
    </row>
    <row r="16" spans="1:7" s="9" customFormat="1" ht="59" hidden="1" customHeight="1" x14ac:dyDescent="0.2">
      <c r="A16" s="47"/>
      <c r="B16" s="47"/>
      <c r="C16" s="47"/>
      <c r="D16" s="47"/>
      <c r="E16" s="47"/>
      <c r="F16" s="47"/>
      <c r="G16" s="47"/>
    </row>
    <row r="17" spans="1:7" s="9" customFormat="1" ht="339" hidden="1" customHeight="1" x14ac:dyDescent="0.2">
      <c r="A17" s="155" t="str">
        <f xml:space="preserve"> A21 &amp; "
" &amp; A22 &amp; "
" &amp; A23 &amp; "
" &amp; A24 &amp; "
" &amp; A25 &amp; "
" &amp; A26 &amp; "
" &amp; A27</f>
        <v>ВД_1. Приймання та реєстрація звернень (телефонних дзвінків) клієнтів:_x000D_3444 х 30% + 7222 х 20% = 2477,6 тис. грн._x000D__x000D_ВД_2. Ідентифікація категорії звернення та проблеми:
3444 х 20% + 7222 х 20% = 2133,2 тис. грн._x000D__x000D_ВД_3. Розподіл ресурсів для вирішення проблеми (персонал, запасні частини і т. ін.):
3444 х 50% + 1778 х 20% = 2077,6 тис. грн._x000D__x000D_ВД_4. Підготовка та відправлення замовнику запасних частин:
1778 х 10% + 18333 х 15% = 2927,75 тис. грн._x000D__x000D_ВД_5. Виконання робіт інженерами СЦ:
1778 х 40% + 18333 х 65% = 12627,65 тис. грн._x000D__x000D_ВД_6. Виконання робіт інженерами третьої сторони (аутсорсинг):
1778 х 30% + 7222 х 55% = 4505,5 тис. грн._x000D__x000D_ВД_7. Вирішення нестандартних проблем клієнтів:
18333 х 20% + 7222 х 5% = 4027,7 тис. грн.</v>
      </c>
      <c r="B17" s="155"/>
      <c r="C17" s="155"/>
      <c r="D17" s="155"/>
      <c r="E17" s="155"/>
      <c r="F17" s="155"/>
      <c r="G17" s="155"/>
    </row>
    <row r="18" spans="1:7" s="9" customFormat="1" ht="217" hidden="1" customHeight="1" x14ac:dyDescent="0.2">
      <c r="A18" s="50"/>
      <c r="B18" s="50"/>
      <c r="C18" s="50"/>
      <c r="D18" s="50"/>
      <c r="E18" s="50"/>
      <c r="F18" s="50"/>
      <c r="G18" s="50"/>
    </row>
    <row r="19" spans="1:7" s="9" customFormat="1" ht="36" hidden="1" customHeight="1" x14ac:dyDescent="0.2">
      <c r="A19" s="50"/>
      <c r="B19" s="50"/>
      <c r="C19" s="50"/>
      <c r="D19" s="50"/>
      <c r="E19" s="50"/>
      <c r="F19" s="50"/>
      <c r="G19" s="50"/>
    </row>
    <row r="20" spans="1:7" s="9" customFormat="1" ht="37" hidden="1" customHeight="1" x14ac:dyDescent="0.2">
      <c r="A20" s="156" t="s">
        <v>60</v>
      </c>
      <c r="B20" s="156"/>
      <c r="C20" s="156"/>
      <c r="D20" s="156"/>
      <c r="E20" s="156"/>
      <c r="F20" s="156"/>
      <c r="G20" s="156"/>
    </row>
    <row r="21" spans="1:7" s="9" customFormat="1" ht="43" hidden="1" customHeight="1" x14ac:dyDescent="0.2">
      <c r="A21" s="151" t="str">
        <f xml:space="preserve"> A4 &amp; ":
" &amp;
  SUBSTITUTE(
  ( IF(ISNUMBER(C4), $C$11 &amp;  " х " &amp;  C4*100 &amp;  "% + ", "" )
&amp; IF(ISNUMBER(D4), $D$11 &amp;  " х " &amp;  D4*100 &amp;  "% + ", "" )
&amp; IF(ISNUMBER(E4), $E$11 &amp;  " х " &amp;  E4*100 &amp;  "% + ", "" )
&amp; IF(ISNUMBER(F4), $F$11 &amp;  " х " &amp;  F4*100 &amp;  "% + ", "" )
&amp; "= " &amp; G4 &amp;  " тис. грн." ),
  "+ =", "="
  )</f>
        <v>ВД_1. Приймання та реєстрація звернень (телефонних дзвінків) клієнтів:_x000D_3444 х 30% + 7222 х 20% = 2477,6 тис. грн.</v>
      </c>
      <c r="B21" s="151"/>
      <c r="C21" s="151"/>
      <c r="D21" s="151"/>
      <c r="E21" s="151"/>
      <c r="F21" s="151"/>
      <c r="G21" s="151"/>
    </row>
    <row r="22" spans="1:7" s="9" customFormat="1" ht="43" hidden="1" customHeight="1" x14ac:dyDescent="0.2">
      <c r="A22" s="151" t="str">
        <f t="shared" ref="A22:A27" si="1" xml:space="preserve"> A5 &amp; ":
" &amp;
  SUBSTITUTE(
  ( IF(ISNUMBER(C5), $C$11 &amp;  " х " &amp;  C5*100 &amp;  "% + ", "" )
&amp; IF(ISNUMBER(D5), $D$11 &amp;  " х " &amp;  D5*100 &amp;  "% + ", "" )
&amp; IF(ISNUMBER(E5), $E$11 &amp;  " х " &amp;  E5*100 &amp;  "% + ", "" )
&amp; IF(ISNUMBER(F5), $F$11 &amp;  " х " &amp;  F5*100 &amp;  "% + ", "" )
&amp; "= " &amp; G5 &amp;  " тис. грн." ),
  "+ =", "="
  )</f>
        <v>ВД_2. Ідентифікація категорії звернення та проблеми:
3444 х 20% + 7222 х 20% = 2133,2 тис. грн.</v>
      </c>
      <c r="B22" s="151"/>
      <c r="C22" s="151"/>
      <c r="D22" s="151"/>
      <c r="E22" s="151"/>
      <c r="F22" s="151"/>
      <c r="G22" s="151"/>
    </row>
    <row r="23" spans="1:7" s="9" customFormat="1" ht="43" hidden="1" customHeight="1" x14ac:dyDescent="0.2">
      <c r="A23" s="151" t="str">
        <f t="shared" si="1"/>
        <v>ВД_3. Розподіл ресурсів для вирішення проблеми (персонал, запасні частини і т. ін.):
3444 х 50% + 1778 х 20% = 2077,6 тис. грн.</v>
      </c>
      <c r="B23" s="151"/>
      <c r="C23" s="151"/>
      <c r="D23" s="151"/>
      <c r="E23" s="151"/>
      <c r="F23" s="151"/>
      <c r="G23" s="151"/>
    </row>
    <row r="24" spans="1:7" s="9" customFormat="1" ht="43" hidden="1" customHeight="1" x14ac:dyDescent="0.2">
      <c r="A24" s="151" t="str">
        <f t="shared" si="1"/>
        <v>ВД_4. Підготовка та відправлення замовнику запасних частин:
1778 х 10% + 18333 х 15% = 2927,75 тис. грн.</v>
      </c>
      <c r="B24" s="151"/>
      <c r="C24" s="151"/>
      <c r="D24" s="151"/>
      <c r="E24" s="151"/>
      <c r="F24" s="151"/>
      <c r="G24" s="151"/>
    </row>
    <row r="25" spans="1:7" s="9" customFormat="1" ht="43" hidden="1" customHeight="1" x14ac:dyDescent="0.2">
      <c r="A25" s="151" t="str">
        <f t="shared" si="1"/>
        <v>ВД_5. Виконання робіт інженерами СЦ:
1778 х 40% + 18333 х 65% = 12627,65 тис. грн.</v>
      </c>
      <c r="B25" s="151"/>
      <c r="C25" s="151"/>
      <c r="D25" s="151"/>
      <c r="E25" s="151"/>
      <c r="F25" s="151"/>
      <c r="G25" s="151"/>
    </row>
    <row r="26" spans="1:7" s="9" customFormat="1" ht="43" hidden="1" customHeight="1" x14ac:dyDescent="0.2">
      <c r="A26" s="151" t="str">
        <f t="shared" si="1"/>
        <v>ВД_6. Виконання робіт інженерами третьої сторони (аутсорсинг):
1778 х 30% + 7222 х 55% = 4505,5 тис. грн.</v>
      </c>
      <c r="B26" s="151"/>
      <c r="C26" s="151"/>
      <c r="D26" s="151"/>
      <c r="E26" s="151"/>
      <c r="F26" s="151"/>
      <c r="G26" s="151"/>
    </row>
    <row r="27" spans="1:7" s="9" customFormat="1" ht="43" hidden="1" customHeight="1" x14ac:dyDescent="0.2">
      <c r="A27" s="151" t="str">
        <f t="shared" si="1"/>
        <v>ВД_7. Вирішення нестандартних проблем клієнтів:
18333 х 20% + 7222 х 5% = 4027,7 тис. грн.</v>
      </c>
      <c r="B27" s="151"/>
      <c r="C27" s="151"/>
      <c r="D27" s="151"/>
      <c r="E27" s="151"/>
      <c r="F27" s="151"/>
      <c r="G27" s="151"/>
    </row>
    <row r="28" spans="1:7" s="9" customFormat="1" ht="43" hidden="1" customHeight="1" x14ac:dyDescent="0.2">
      <c r="A28" s="48"/>
      <c r="B28" s="48"/>
    </row>
    <row r="29" spans="1:7" s="9" customFormat="1" ht="108" hidden="1" customHeight="1" x14ac:dyDescent="0.2">
      <c r="A29" s="48"/>
      <c r="B29" s="48"/>
    </row>
    <row r="30" spans="1:7" s="9" customFormat="1" ht="43" hidden="1" customHeight="1" x14ac:dyDescent="0.2">
      <c r="A30" s="48"/>
      <c r="B30" s="48"/>
    </row>
    <row r="31" spans="1:7" s="9" customFormat="1" ht="43" hidden="1" customHeight="1" x14ac:dyDescent="0.2">
      <c r="A31" s="48"/>
      <c r="B31" s="48"/>
    </row>
    <row r="32" spans="1:7" s="9" customFormat="1" ht="43" hidden="1" customHeight="1" x14ac:dyDescent="0.2">
      <c r="A32" s="48"/>
      <c r="B32" s="48"/>
    </row>
    <row r="33" spans="1:2" s="9" customFormat="1" ht="43" hidden="1" customHeight="1" x14ac:dyDescent="0.2">
      <c r="A33" s="48"/>
      <c r="B33" s="48"/>
    </row>
    <row r="34" spans="1:2" s="9" customFormat="1" ht="43" hidden="1" customHeight="1" x14ac:dyDescent="0.2">
      <c r="A34" s="48"/>
      <c r="B34" s="48"/>
    </row>
    <row r="35" spans="1:2" s="9" customFormat="1" ht="43" hidden="1" customHeight="1" x14ac:dyDescent="0.2">
      <c r="A35" s="48"/>
      <c r="B35" s="48"/>
    </row>
    <row r="36" spans="1:2" s="9" customFormat="1" ht="18" hidden="1" x14ac:dyDescent="0.2">
      <c r="A36" s="48"/>
      <c r="B36" s="48"/>
    </row>
    <row r="37" spans="1:2" s="9" customFormat="1" ht="18" hidden="1" x14ac:dyDescent="0.2">
      <c r="A37" s="48"/>
      <c r="B37" s="48"/>
    </row>
    <row r="38" spans="1:2" s="9" customFormat="1" ht="18" hidden="1" x14ac:dyDescent="0.2">
      <c r="A38" s="48"/>
      <c r="B38" s="48"/>
    </row>
    <row r="39" spans="1:2" s="9" customFormat="1" ht="18" hidden="1" x14ac:dyDescent="0.2">
      <c r="A39" s="48"/>
      <c r="B39" s="48"/>
    </row>
    <row r="40" spans="1:2" s="9" customFormat="1" ht="18" hidden="1" x14ac:dyDescent="0.2">
      <c r="A40" s="48"/>
      <c r="B40" s="48"/>
    </row>
    <row r="41" spans="1:2" s="9" customFormat="1" ht="18" hidden="1" x14ac:dyDescent="0.2">
      <c r="A41" s="48"/>
      <c r="B41" s="48"/>
    </row>
    <row r="42" spans="1:2" s="9" customFormat="1" ht="18" hidden="1" x14ac:dyDescent="0.2">
      <c r="A42" s="48"/>
      <c r="B42" s="48"/>
    </row>
    <row r="43" spans="1:2" s="9" customFormat="1" ht="18" hidden="1" x14ac:dyDescent="0.2">
      <c r="A43" s="48"/>
      <c r="B43" s="48"/>
    </row>
    <row r="44" spans="1:2" s="9" customFormat="1" ht="18" hidden="1" x14ac:dyDescent="0.2">
      <c r="A44" s="48"/>
      <c r="B44" s="48"/>
    </row>
    <row r="45" spans="1:2" s="9" customFormat="1" ht="18" hidden="1" x14ac:dyDescent="0.2">
      <c r="A45" s="48"/>
      <c r="B45" s="48"/>
    </row>
    <row r="46" spans="1:2" s="9" customFormat="1" ht="18" hidden="1" x14ac:dyDescent="0.2">
      <c r="A46" s="48"/>
      <c r="B46" s="48"/>
    </row>
    <row r="47" spans="1:2" s="9" customFormat="1" ht="18" hidden="1" x14ac:dyDescent="0.2">
      <c r="A47" s="48"/>
      <c r="B47" s="48"/>
    </row>
    <row r="48" spans="1:2" s="9" customFormat="1" ht="18" hidden="1" x14ac:dyDescent="0.2">
      <c r="A48" s="48"/>
      <c r="B48" s="48"/>
    </row>
    <row r="49" spans="1:2" s="9" customFormat="1" ht="18" hidden="1" x14ac:dyDescent="0.2">
      <c r="A49" s="48"/>
      <c r="B49" s="48"/>
    </row>
    <row r="50" spans="1:2" s="9" customFormat="1" ht="18" hidden="1" x14ac:dyDescent="0.2">
      <c r="A50" s="48"/>
      <c r="B50" s="48"/>
    </row>
    <row r="51" spans="1:2" s="9" customFormat="1" ht="18" hidden="1" x14ac:dyDescent="0.2">
      <c r="A51" s="48"/>
      <c r="B51" s="48"/>
    </row>
    <row r="52" spans="1:2" s="9" customFormat="1" ht="18" hidden="1" x14ac:dyDescent="0.2">
      <c r="A52" s="48"/>
      <c r="B52" s="48"/>
    </row>
    <row r="53" spans="1:2" s="9" customFormat="1" ht="18" hidden="1" x14ac:dyDescent="0.2">
      <c r="A53" s="48"/>
      <c r="B53" s="48"/>
    </row>
    <row r="54" spans="1:2" s="9" customFormat="1" ht="18" hidden="1" x14ac:dyDescent="0.2">
      <c r="A54" s="48"/>
      <c r="B54" s="48"/>
    </row>
    <row r="55" spans="1:2" s="9" customFormat="1" ht="18" hidden="1" x14ac:dyDescent="0.2">
      <c r="A55" s="48"/>
      <c r="B55" s="48"/>
    </row>
    <row r="56" spans="1:2" s="9" customFormat="1" ht="18" hidden="1" x14ac:dyDescent="0.2">
      <c r="A56" s="48"/>
      <c r="B56" s="48"/>
    </row>
    <row r="57" spans="1:2" s="9" customFormat="1" ht="18" hidden="1" x14ac:dyDescent="0.2">
      <c r="A57" s="48"/>
      <c r="B57" s="48"/>
    </row>
    <row r="58" spans="1:2" s="9" customFormat="1" ht="18" hidden="1" x14ac:dyDescent="0.2">
      <c r="A58" s="48"/>
      <c r="B58" s="48"/>
    </row>
    <row r="59" spans="1:2" s="9" customFormat="1" ht="18" hidden="1" x14ac:dyDescent="0.2">
      <c r="A59" s="48"/>
      <c r="B59" s="48"/>
    </row>
    <row r="60" spans="1:2" s="9" customFormat="1" ht="18" hidden="1" x14ac:dyDescent="0.2">
      <c r="A60" s="48"/>
      <c r="B60" s="48"/>
    </row>
    <row r="61" spans="1:2" s="9" customFormat="1" ht="18" hidden="1" x14ac:dyDescent="0.2">
      <c r="A61" s="48"/>
      <c r="B61" s="48"/>
    </row>
    <row r="62" spans="1:2" s="9" customFormat="1" ht="18" hidden="1" x14ac:dyDescent="0.2">
      <c r="A62" s="48"/>
      <c r="B62" s="48"/>
    </row>
    <row r="63" spans="1:2" s="9" customFormat="1" ht="18" hidden="1" x14ac:dyDescent="0.2">
      <c r="A63" s="48"/>
      <c r="B63" s="48"/>
    </row>
    <row r="64" spans="1:2" s="9" customFormat="1" ht="18" hidden="1" x14ac:dyDescent="0.2">
      <c r="A64" s="48"/>
      <c r="B64" s="48"/>
    </row>
    <row r="65" spans="1:2" s="9" customFormat="1" ht="18" hidden="1" x14ac:dyDescent="0.2">
      <c r="A65" s="48"/>
      <c r="B65" s="48"/>
    </row>
    <row r="66" spans="1:2" s="9" customFormat="1" ht="18" hidden="1" x14ac:dyDescent="0.2">
      <c r="A66" s="48"/>
      <c r="B66" s="48"/>
    </row>
    <row r="67" spans="1:2" s="9" customFormat="1" ht="18" hidden="1" x14ac:dyDescent="0.2">
      <c r="A67" s="48"/>
      <c r="B67" s="48"/>
    </row>
    <row r="68" spans="1:2" s="9" customFormat="1" ht="18" hidden="1" x14ac:dyDescent="0.2">
      <c r="A68" s="48"/>
      <c r="B68" s="48"/>
    </row>
    <row r="69" spans="1:2" s="9" customFormat="1" ht="18" hidden="1" x14ac:dyDescent="0.2">
      <c r="A69" s="48"/>
      <c r="B69" s="48"/>
    </row>
    <row r="70" spans="1:2" s="9" customFormat="1" ht="18" hidden="1" x14ac:dyDescent="0.2">
      <c r="A70" s="48"/>
      <c r="B70" s="48"/>
    </row>
    <row r="71" spans="1:2" s="9" customFormat="1" ht="18" hidden="1" x14ac:dyDescent="0.2">
      <c r="A71" s="48"/>
      <c r="B71" s="48"/>
    </row>
    <row r="72" spans="1:2" s="9" customFormat="1" ht="18" hidden="1" x14ac:dyDescent="0.2">
      <c r="A72" s="48"/>
      <c r="B72" s="48"/>
    </row>
    <row r="73" spans="1:2" s="9" customFormat="1" ht="18" hidden="1" x14ac:dyDescent="0.2">
      <c r="A73" s="48"/>
      <c r="B73" s="48"/>
    </row>
    <row r="74" spans="1:2" s="9" customFormat="1" ht="18" hidden="1" x14ac:dyDescent="0.2">
      <c r="A74" s="48"/>
      <c r="B74" s="48"/>
    </row>
    <row r="75" spans="1:2" s="9" customFormat="1" ht="18" hidden="1" x14ac:dyDescent="0.2">
      <c r="A75" s="48"/>
      <c r="B75" s="48"/>
    </row>
    <row r="76" spans="1:2" s="9" customFormat="1" ht="18" hidden="1" x14ac:dyDescent="0.2">
      <c r="A76" s="48"/>
      <c r="B76" s="48"/>
    </row>
    <row r="77" spans="1:2" s="9" customFormat="1" ht="18" hidden="1" x14ac:dyDescent="0.2">
      <c r="A77" s="48"/>
      <c r="B77" s="48"/>
    </row>
    <row r="78" spans="1:2" s="9" customFormat="1" ht="18" hidden="1" x14ac:dyDescent="0.2">
      <c r="A78" s="48"/>
      <c r="B78" s="48"/>
    </row>
    <row r="79" spans="1:2" s="9" customFormat="1" ht="18" hidden="1" x14ac:dyDescent="0.2">
      <c r="A79" s="48"/>
      <c r="B79" s="48"/>
    </row>
    <row r="80" spans="1:2" s="9" customFormat="1" ht="18" hidden="1" x14ac:dyDescent="0.2">
      <c r="A80" s="48"/>
      <c r="B80" s="48"/>
    </row>
    <row r="81" spans="1:2" s="9" customFormat="1" ht="18" hidden="1" x14ac:dyDescent="0.2">
      <c r="A81" s="48"/>
      <c r="B81" s="48"/>
    </row>
    <row r="82" spans="1:2" s="9" customFormat="1" ht="18" hidden="1" x14ac:dyDescent="0.2">
      <c r="A82" s="48"/>
      <c r="B82" s="48"/>
    </row>
    <row r="83" spans="1:2" s="9" customFormat="1" ht="18" hidden="1" x14ac:dyDescent="0.2">
      <c r="A83" s="48"/>
      <c r="B83" s="48"/>
    </row>
    <row r="84" spans="1:2" s="9" customFormat="1" ht="18" hidden="1" x14ac:dyDescent="0.2">
      <c r="A84" s="48"/>
      <c r="B84" s="48"/>
    </row>
    <row r="85" spans="1:2" s="9" customFormat="1" ht="18" hidden="1" x14ac:dyDescent="0.2">
      <c r="A85" s="48"/>
      <c r="B85" s="48"/>
    </row>
    <row r="86" spans="1:2" s="9" customFormat="1" ht="18" hidden="1" x14ac:dyDescent="0.2">
      <c r="A86" s="48"/>
      <c r="B86" s="48"/>
    </row>
    <row r="87" spans="1:2" s="9" customFormat="1" ht="18" hidden="1" x14ac:dyDescent="0.2">
      <c r="A87" s="48"/>
      <c r="B87" s="48"/>
    </row>
    <row r="88" spans="1:2" s="9" customFormat="1" ht="18" hidden="1" x14ac:dyDescent="0.2">
      <c r="A88" s="48"/>
      <c r="B88" s="48"/>
    </row>
    <row r="89" spans="1:2" s="9" customFormat="1" ht="18" hidden="1" x14ac:dyDescent="0.2">
      <c r="A89" s="48"/>
      <c r="B89" s="48"/>
    </row>
    <row r="90" spans="1:2" s="9" customFormat="1" ht="18" hidden="1" x14ac:dyDescent="0.2">
      <c r="A90" s="48"/>
      <c r="B90" s="48"/>
    </row>
    <row r="91" spans="1:2" s="9" customFormat="1" ht="18" hidden="1" x14ac:dyDescent="0.2">
      <c r="A91" s="48"/>
      <c r="B91" s="48"/>
    </row>
    <row r="92" spans="1:2" s="9" customFormat="1" ht="18" hidden="1" x14ac:dyDescent="0.2">
      <c r="A92" s="48"/>
      <c r="B92" s="48"/>
    </row>
    <row r="93" spans="1:2" s="9" customFormat="1" ht="18" hidden="1" x14ac:dyDescent="0.2">
      <c r="A93" s="48"/>
      <c r="B93" s="48"/>
    </row>
    <row r="94" spans="1:2" s="9" customFormat="1" ht="18" hidden="1" x14ac:dyDescent="0.2">
      <c r="A94" s="48"/>
      <c r="B94" s="48"/>
    </row>
    <row r="95" spans="1:2" s="9" customFormat="1" ht="18" hidden="1" x14ac:dyDescent="0.2">
      <c r="A95" s="48"/>
      <c r="B95" s="48"/>
    </row>
    <row r="96" spans="1:2" s="9" customFormat="1" ht="18" hidden="1" x14ac:dyDescent="0.2">
      <c r="A96" s="48"/>
      <c r="B96" s="48"/>
    </row>
    <row r="97" spans="1:2" s="9" customFormat="1" ht="18" hidden="1" x14ac:dyDescent="0.2">
      <c r="A97" s="48"/>
      <c r="B97" s="48"/>
    </row>
    <row r="98" spans="1:2" s="9" customFormat="1" ht="18" hidden="1" x14ac:dyDescent="0.2">
      <c r="A98" s="48"/>
      <c r="B98" s="48"/>
    </row>
    <row r="99" spans="1:2" s="9" customFormat="1" ht="18" hidden="1" x14ac:dyDescent="0.2">
      <c r="A99" s="48"/>
      <c r="B99" s="48"/>
    </row>
    <row r="100" spans="1:2" s="9" customFormat="1" ht="18" hidden="1" x14ac:dyDescent="0.2">
      <c r="A100" s="48"/>
      <c r="B100" s="48"/>
    </row>
    <row r="101" spans="1:2" s="9" customFormat="1" ht="18" hidden="1" x14ac:dyDescent="0.2">
      <c r="A101" s="48"/>
      <c r="B101" s="48"/>
    </row>
    <row r="102" spans="1:2" s="9" customFormat="1" ht="18" hidden="1" x14ac:dyDescent="0.2">
      <c r="A102" s="48"/>
      <c r="B102" s="48"/>
    </row>
    <row r="103" spans="1:2" s="9" customFormat="1" ht="18" hidden="1" x14ac:dyDescent="0.2">
      <c r="A103" s="48"/>
      <c r="B103" s="48"/>
    </row>
    <row r="104" spans="1:2" s="9" customFormat="1" ht="18" hidden="1" x14ac:dyDescent="0.2">
      <c r="A104" s="48"/>
      <c r="B104" s="48"/>
    </row>
    <row r="105" spans="1:2" s="9" customFormat="1" ht="18" hidden="1" x14ac:dyDescent="0.2">
      <c r="A105" s="48"/>
      <c r="B105" s="48"/>
    </row>
    <row r="106" spans="1:2" s="9" customFormat="1" ht="18" hidden="1" x14ac:dyDescent="0.2">
      <c r="A106" s="48"/>
      <c r="B106" s="48"/>
    </row>
    <row r="107" spans="1:2" s="9" customFormat="1" ht="18" hidden="1" x14ac:dyDescent="0.2">
      <c r="A107" s="48"/>
      <c r="B107" s="48"/>
    </row>
    <row r="108" spans="1:2" s="9" customFormat="1" ht="18" hidden="1" x14ac:dyDescent="0.2">
      <c r="A108" s="48"/>
      <c r="B108" s="48"/>
    </row>
    <row r="109" spans="1:2" s="9" customFormat="1" ht="18" hidden="1" x14ac:dyDescent="0.2">
      <c r="A109" s="48"/>
      <c r="B109" s="48"/>
    </row>
  </sheetData>
  <mergeCells count="21">
    <mergeCell ref="A7:B7"/>
    <mergeCell ref="A10:B10"/>
    <mergeCell ref="A11:A12"/>
    <mergeCell ref="A8:B8"/>
    <mergeCell ref="A9:B9"/>
    <mergeCell ref="A1:B3"/>
    <mergeCell ref="A15:G15"/>
    <mergeCell ref="A25:G25"/>
    <mergeCell ref="A26:G26"/>
    <mergeCell ref="A27:G27"/>
    <mergeCell ref="G1:G3"/>
    <mergeCell ref="A21:G21"/>
    <mergeCell ref="A22:G22"/>
    <mergeCell ref="A23:G23"/>
    <mergeCell ref="A24:G24"/>
    <mergeCell ref="A17:G17"/>
    <mergeCell ref="A20:G20"/>
    <mergeCell ref="C1:F1"/>
    <mergeCell ref="A4:B4"/>
    <mergeCell ref="A5:B5"/>
    <mergeCell ref="A6:B6"/>
  </mergeCells>
  <phoneticPr fontId="19" type="noConversion"/>
  <printOptions horizontalCentered="1" verticalCentered="1"/>
  <pageMargins left="0.75000000000000011" right="0.75000000000000011" top="1" bottom="1" header="0.5" footer="0.5"/>
  <pageSetup paperSize="9" orientation="landscape" horizontalDpi="4294967292" verticalDpi="4294967292"/>
  <headerFooter>
    <oddHeader>&amp;R&amp;"Times New Roman,Курсив"&amp;14&amp;K000000Таблиця 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9"/>
  <sheetViews>
    <sheetView workbookViewId="0">
      <selection activeCell="J4" sqref="J1:XFD1048576"/>
    </sheetView>
  </sheetViews>
  <sheetFormatPr baseColWidth="10" defaultColWidth="0" defaultRowHeight="19" zeroHeight="1" x14ac:dyDescent="0.25"/>
  <cols>
    <col min="1" max="1" width="26.33203125" style="17" customWidth="1"/>
    <col min="2" max="2" width="29.33203125" style="17" customWidth="1"/>
    <col min="3" max="3" width="19.1640625" style="17" customWidth="1"/>
    <col min="4" max="4" width="25.33203125" style="17" customWidth="1"/>
    <col min="5" max="5" width="21.33203125" style="17" customWidth="1"/>
    <col min="6" max="6" width="23.6640625" style="17" customWidth="1"/>
    <col min="7" max="7" width="19.83203125" style="17" customWidth="1"/>
    <col min="8" max="8" width="21.33203125" style="17" customWidth="1"/>
    <col min="9" max="9" width="4.5" style="17" customWidth="1"/>
    <col min="10" max="16384" width="10.83203125" style="17" hidden="1"/>
  </cols>
  <sheetData>
    <row r="1" spans="1:8" ht="30" customHeight="1" x14ac:dyDescent="0.25">
      <c r="A1" s="172" t="s">
        <v>38</v>
      </c>
      <c r="B1" s="170" t="s">
        <v>48</v>
      </c>
      <c r="C1" s="174" t="s">
        <v>39</v>
      </c>
      <c r="D1" s="175"/>
      <c r="E1" s="175"/>
      <c r="F1" s="175"/>
      <c r="G1" s="176"/>
      <c r="H1" s="168" t="s">
        <v>46</v>
      </c>
    </row>
    <row r="2" spans="1:8" ht="69" customHeight="1" thickBot="1" x14ac:dyDescent="0.3">
      <c r="A2" s="173"/>
      <c r="B2" s="171"/>
      <c r="C2" s="41" t="str">
        <f>Таблиця_1!$B13</f>
        <v>СП_1_Дистанційне консультування клієнта</v>
      </c>
      <c r="D2" s="41" t="str">
        <f>Таблиця_1!$B14</f>
        <v>СП_2_Консультування та відправлення замовнику запасних частин</v>
      </c>
      <c r="E2" s="41" t="str">
        <f>Таблиця_1!$B15</f>
        <v>СП_3_Послуги інженера СЦ на території замовника</v>
      </c>
      <c r="F2" s="41" t="str">
        <f>Таблиця_1!$B16</f>
        <v>СП_4_Послуги інженера третьої сторони на території замовника</v>
      </c>
      <c r="G2" s="41" t="str">
        <f>Таблиця_1!$B17</f>
        <v>СП_5_Первинне встановлення корпоративної серверної системи</v>
      </c>
      <c r="H2" s="169"/>
    </row>
    <row r="3" spans="1:8" ht="70" customHeight="1" x14ac:dyDescent="0.25">
      <c r="A3" s="42" t="str">
        <f>Таблиця_2!A4</f>
        <v>ВД_1. Приймання та реєстрація звернень (телефонних дзвінків) клієнтів</v>
      </c>
      <c r="B3" s="43" t="s">
        <v>40</v>
      </c>
      <c r="C3" s="69">
        <v>26400</v>
      </c>
      <c r="D3" s="70">
        <v>5500</v>
      </c>
      <c r="E3" s="70">
        <v>24200</v>
      </c>
      <c r="F3" s="70">
        <v>13200</v>
      </c>
      <c r="G3" s="71">
        <v>8800</v>
      </c>
      <c r="H3" s="72">
        <f>SUM(C3:G3)</f>
        <v>78100</v>
      </c>
    </row>
    <row r="4" spans="1:8" ht="55" customHeight="1" x14ac:dyDescent="0.25">
      <c r="A4" s="42" t="str">
        <f>Таблиця_2!A5</f>
        <v>ВД_2. Ідентифікація категорії звернення та проблеми</v>
      </c>
      <c r="B4" s="44" t="s">
        <v>41</v>
      </c>
      <c r="C4" s="73">
        <v>19800</v>
      </c>
      <c r="D4" s="74">
        <v>4125</v>
      </c>
      <c r="E4" s="74">
        <v>18150</v>
      </c>
      <c r="F4" s="74">
        <v>9900</v>
      </c>
      <c r="G4" s="75" t="s">
        <v>24</v>
      </c>
      <c r="H4" s="72">
        <f t="shared" ref="H4:H9" si="0">SUM(C4:G4)</f>
        <v>51975</v>
      </c>
    </row>
    <row r="5" spans="1:8" ht="67" customHeight="1" x14ac:dyDescent="0.25">
      <c r="A5" s="42" t="str">
        <f>Таблиця_2!A6</f>
        <v>ВД_3. Розподіл ресурсів для вирішення проблеми (персонал, запасні частини і т. ін.)</v>
      </c>
      <c r="B5" s="44" t="s">
        <v>42</v>
      </c>
      <c r="C5" s="76" t="s">
        <v>24</v>
      </c>
      <c r="D5" s="74">
        <v>3500</v>
      </c>
      <c r="E5" s="74">
        <v>20000</v>
      </c>
      <c r="F5" s="77" t="s">
        <v>24</v>
      </c>
      <c r="G5" s="78">
        <v>8100</v>
      </c>
      <c r="H5" s="72">
        <f t="shared" si="0"/>
        <v>31600</v>
      </c>
    </row>
    <row r="6" spans="1:8" ht="54" customHeight="1" x14ac:dyDescent="0.25">
      <c r="A6" s="42" t="str">
        <f>Таблиця_2!A7</f>
        <v>ВД_4. Підготовка та відправлення замовнику запасних частин</v>
      </c>
      <c r="B6" s="44" t="s">
        <v>47</v>
      </c>
      <c r="C6" s="76" t="s">
        <v>24</v>
      </c>
      <c r="D6" s="74">
        <v>3000</v>
      </c>
      <c r="E6" s="77" t="s">
        <v>24</v>
      </c>
      <c r="F6" s="77" t="s">
        <v>24</v>
      </c>
      <c r="G6" s="75" t="s">
        <v>24</v>
      </c>
      <c r="H6" s="72">
        <f t="shared" si="0"/>
        <v>3000</v>
      </c>
    </row>
    <row r="7" spans="1:8" ht="42" customHeight="1" x14ac:dyDescent="0.25">
      <c r="A7" s="42" t="str">
        <f>Таблиця_2!A8</f>
        <v>ВД_5. Виконання робіт інженерами СЦ</v>
      </c>
      <c r="B7" s="44" t="s">
        <v>43</v>
      </c>
      <c r="C7" s="76" t="s">
        <v>24</v>
      </c>
      <c r="D7" s="77" t="s">
        <v>24</v>
      </c>
      <c r="E7" s="74">
        <v>38000</v>
      </c>
      <c r="F7" s="77" t="s">
        <v>24</v>
      </c>
      <c r="G7" s="78">
        <v>2000</v>
      </c>
      <c r="H7" s="72">
        <f t="shared" si="0"/>
        <v>40000</v>
      </c>
    </row>
    <row r="8" spans="1:8" ht="58" customHeight="1" x14ac:dyDescent="0.25">
      <c r="A8" s="42" t="str">
        <f>Таблиця_2!A9</f>
        <v>ВД_6. Виконання робіт інженерами третьої сторони (аутсорсинг)</v>
      </c>
      <c r="B8" s="44" t="s">
        <v>44</v>
      </c>
      <c r="C8" s="76" t="s">
        <v>24</v>
      </c>
      <c r="D8" s="77" t="s">
        <v>24</v>
      </c>
      <c r="E8" s="77" t="s">
        <v>24</v>
      </c>
      <c r="F8" s="74">
        <v>8000</v>
      </c>
      <c r="G8" s="78">
        <v>500</v>
      </c>
      <c r="H8" s="72">
        <f t="shared" si="0"/>
        <v>8500</v>
      </c>
    </row>
    <row r="9" spans="1:8" ht="59" customHeight="1" thickBot="1" x14ac:dyDescent="0.3">
      <c r="A9" s="117" t="str">
        <f>Таблиця_2!A10</f>
        <v>ВД_7. Вирішення нестандартних проблем клієнтів</v>
      </c>
      <c r="B9" s="45" t="s">
        <v>45</v>
      </c>
      <c r="C9" s="79" t="s">
        <v>24</v>
      </c>
      <c r="D9" s="80" t="s">
        <v>24</v>
      </c>
      <c r="E9" s="81">
        <v>640</v>
      </c>
      <c r="F9" s="80" t="s">
        <v>24</v>
      </c>
      <c r="G9" s="82">
        <v>60</v>
      </c>
      <c r="H9" s="83">
        <f t="shared" si="0"/>
        <v>700</v>
      </c>
    </row>
  </sheetData>
  <mergeCells count="4">
    <mergeCell ref="H1:H2"/>
    <mergeCell ref="B1:B2"/>
    <mergeCell ref="A1:A2"/>
    <mergeCell ref="C1:G1"/>
  </mergeCells>
  <phoneticPr fontId="19" type="noConversion"/>
  <printOptions horizontalCentered="1" verticalCentered="1"/>
  <pageMargins left="0.75000000000000011" right="0.36000000000000004" top="0.8" bottom="0.41000000000000009" header="0.5" footer="0.30000000000000004"/>
  <pageSetup paperSize="9" scale="66" orientation="landscape" horizontalDpi="4294967292" verticalDpi="4294967292"/>
  <headerFooter>
    <oddHeader>&amp;R&amp;"Times New Roman,Курсив"&amp;14&amp;K000000Таблиця 3</oddHeader>
  </headerFooter>
  <ignoredErrors>
    <ignoredError sqref="D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27"/>
  <sheetViews>
    <sheetView workbookViewId="0">
      <selection activeCell="H10" sqref="A1:H10"/>
    </sheetView>
  </sheetViews>
  <sheetFormatPr baseColWidth="10" defaultColWidth="0" defaultRowHeight="18" zeroHeight="1" x14ac:dyDescent="0.2"/>
  <cols>
    <col min="1" max="1" width="35.33203125" style="51" customWidth="1"/>
    <col min="2" max="2" width="14.6640625" style="51" customWidth="1"/>
    <col min="3" max="3" width="13.1640625" style="51" customWidth="1"/>
    <col min="4" max="4" width="20.83203125" style="51" customWidth="1"/>
    <col min="5" max="5" width="26" style="51" customWidth="1"/>
    <col min="6" max="6" width="18.6640625" style="51" customWidth="1"/>
    <col min="7" max="7" width="22.83203125" style="51" customWidth="1"/>
    <col min="8" max="8" width="20.1640625" style="51" customWidth="1"/>
    <col min="9" max="9" width="3.1640625" style="51" customWidth="1"/>
    <col min="10" max="10" width="64" style="51" hidden="1" customWidth="1"/>
    <col min="11" max="11" width="28" style="51" hidden="1" customWidth="1"/>
    <col min="12" max="12" width="90.5" style="51" hidden="1" customWidth="1"/>
    <col min="13" max="13" width="10.83203125" style="51" hidden="1" customWidth="1"/>
    <col min="14" max="14" width="34" style="51" hidden="1" customWidth="1"/>
    <col min="15" max="15" width="52.83203125" style="51" hidden="1" customWidth="1"/>
    <col min="16" max="16" width="32.83203125" style="51" hidden="1" customWidth="1"/>
    <col min="17" max="17" width="15.1640625" style="51" hidden="1" customWidth="1"/>
    <col min="18" max="19" width="0" style="51" hidden="1" customWidth="1"/>
    <col min="20" max="16384" width="10.83203125" style="51" hidden="1"/>
  </cols>
  <sheetData>
    <row r="1" spans="1:14" ht="30" customHeight="1" x14ac:dyDescent="0.2">
      <c r="A1" s="168" t="s">
        <v>38</v>
      </c>
      <c r="B1" s="181" t="s">
        <v>36</v>
      </c>
      <c r="C1" s="179" t="s">
        <v>50</v>
      </c>
      <c r="D1" s="172" t="s">
        <v>51</v>
      </c>
      <c r="E1" s="175"/>
      <c r="F1" s="175"/>
      <c r="G1" s="175"/>
      <c r="H1" s="183"/>
    </row>
    <row r="2" spans="1:14" ht="80" customHeight="1" thickBot="1" x14ac:dyDescent="0.25">
      <c r="A2" s="169"/>
      <c r="B2" s="182"/>
      <c r="C2" s="180"/>
      <c r="D2" s="91" t="str">
        <f>Таблиця_3!C2</f>
        <v>СП_1_Дистанційне консультування клієнта</v>
      </c>
      <c r="E2" s="91" t="str">
        <f>Таблиця_3!D2</f>
        <v>СП_2_Консультування та відправлення замовнику запасних частин</v>
      </c>
      <c r="F2" s="91" t="str">
        <f>Таблиця_3!E2</f>
        <v>СП_3_Послуги інженера СЦ на території замовника</v>
      </c>
      <c r="G2" s="91" t="str">
        <f>Таблиця_3!F2</f>
        <v>СП_4_Послуги інженера третьої сторони на території замовника</v>
      </c>
      <c r="H2" s="116" t="str">
        <f>Таблиця_3!G2</f>
        <v>СП_5_Первинне встановлення корпоративної серверної системи</v>
      </c>
    </row>
    <row r="3" spans="1:14" ht="59" customHeight="1" x14ac:dyDescent="0.2">
      <c r="A3" s="59" t="str">
        <f>Таблиця_2!A4</f>
        <v>ВД_1. Приймання та реєстрація звернень (телефонних дзвінків) клієнтів</v>
      </c>
      <c r="B3" s="84">
        <f>Таблиця_2!G4</f>
        <v>2477.6000000000004</v>
      </c>
      <c r="C3" s="85">
        <f>B3/Таблиця_3!H3*1000</f>
        <v>31.723431498079385</v>
      </c>
      <c r="D3" s="95">
        <f>IF(ISNUMBER(Таблиця_3!C3),Таблиця_3!C3*$C3/1000,Таблиця_3!C3)</f>
        <v>837.49859154929584</v>
      </c>
      <c r="E3" s="96">
        <f>IF(ISNUMBER(Таблиця_3!D3),Таблиця_3!D3*$C3/1000,Таблиця_3!D3)</f>
        <v>174.47887323943661</v>
      </c>
      <c r="F3" s="96">
        <f>IF(ISNUMBER(Таблиця_3!E3),Таблиця_3!E3*$C3/1000,Таблиця_3!E3)</f>
        <v>767.70704225352119</v>
      </c>
      <c r="G3" s="96">
        <f>IF(ISNUMBER(Таблиця_3!F3),Таблиця_3!F3*$C3/1000,Таблиця_3!F3)</f>
        <v>418.74929577464792</v>
      </c>
      <c r="H3" s="97">
        <f>IF(ISNUMBER(Таблиця_3!G3),Таблиця_3!G3*$C3/1000,Таблиця_3!G3)</f>
        <v>279.16619718309857</v>
      </c>
    </row>
    <row r="4" spans="1:14" ht="40" customHeight="1" x14ac:dyDescent="0.2">
      <c r="A4" s="59" t="str">
        <f>Таблиця_2!A5</f>
        <v>ВД_2. Ідентифікація категорії звернення та проблеми</v>
      </c>
      <c r="B4" s="84">
        <f>Таблиця_2!G5</f>
        <v>2133.2000000000003</v>
      </c>
      <c r="C4" s="85">
        <f>B4/Таблиця_3!H4*1000</f>
        <v>41.042809042809047</v>
      </c>
      <c r="D4" s="86">
        <f>IF(ISNUMBER(Таблиця_3!C4),Таблиця_3!C4*$C4/1000,Таблиця_3!C4)</f>
        <v>812.64761904761917</v>
      </c>
      <c r="E4" s="87">
        <f>IF(ISNUMBER(Таблиця_3!D4),Таблиця_3!D4*$C4/1000,Таблиця_3!D4)</f>
        <v>169.30158730158732</v>
      </c>
      <c r="F4" s="87">
        <f>IF(ISNUMBER(Таблиця_3!E4),Таблиця_3!E4*$C4/1000,Таблиця_3!E4)</f>
        <v>744.92698412698428</v>
      </c>
      <c r="G4" s="87">
        <f>IF(ISNUMBER(Таблиця_3!F4),Таблиця_3!F4*$C4/1000,Таблиця_3!F4)</f>
        <v>406.32380952380959</v>
      </c>
      <c r="H4" s="88" t="str">
        <f>IF(ISNUMBER(Таблиця_3!G4),Таблиця_3!G4*$C4/1000,Таблиця_3!G4)</f>
        <v>х</v>
      </c>
    </row>
    <row r="5" spans="1:14" ht="54" customHeight="1" x14ac:dyDescent="0.2">
      <c r="A5" s="59" t="str">
        <f>Таблиця_2!A6</f>
        <v>ВД_3. Розподіл ресурсів для вирішення проблеми (персонал, запасні частини і т. ін.)</v>
      </c>
      <c r="B5" s="84">
        <f>Таблиця_2!G6</f>
        <v>2077.6</v>
      </c>
      <c r="C5" s="85">
        <f>B5/Таблиця_3!H5*1000</f>
        <v>65.746835443037966</v>
      </c>
      <c r="D5" s="86" t="str">
        <f>IF(ISNUMBER(Таблиця_3!C5),Таблиця_3!C5*$C5/1000,Таблиця_3!C5)</f>
        <v>х</v>
      </c>
      <c r="E5" s="87">
        <f>IF(ISNUMBER(Таблиця_3!D5),Таблиця_3!D5*$C5/1000,Таблиця_3!D5)</f>
        <v>230.1139240506329</v>
      </c>
      <c r="F5" s="87">
        <f>IF(ISNUMBER(Таблиця_3!E5),Таблиця_3!E5*$C5/1000,Таблиця_3!E5)</f>
        <v>1314.9367088607594</v>
      </c>
      <c r="G5" s="87" t="str">
        <f>IF(ISNUMBER(Таблиця_3!F5),Таблиця_3!F5*$C5/1000,Таблиця_3!F5)</f>
        <v>х</v>
      </c>
      <c r="H5" s="88">
        <f>IF(ISNUMBER(Таблиця_3!G5),Таблиця_3!G5*$C5/1000,Таблиця_3!G5)</f>
        <v>532.54936708860748</v>
      </c>
    </row>
    <row r="6" spans="1:14" ht="42" customHeight="1" x14ac:dyDescent="0.2">
      <c r="A6" s="59" t="str">
        <f>Таблиця_2!A7</f>
        <v>ВД_4. Підготовка та відправлення замовнику запасних частин</v>
      </c>
      <c r="B6" s="84">
        <f>Таблиця_2!G7</f>
        <v>2927.75</v>
      </c>
      <c r="C6" s="85">
        <f>B6/Таблиця_3!H6*1000</f>
        <v>975.91666666666663</v>
      </c>
      <c r="D6" s="86" t="str">
        <f>IF(ISNUMBER(Таблиця_3!C6),Таблиця_3!C6*$C6/1000,Таблиця_3!C6)</f>
        <v>х</v>
      </c>
      <c r="E6" s="87">
        <f>IF(ISNUMBER(Таблиця_3!D6),Таблиця_3!D6*$C6/1000,Таблиця_3!D6)</f>
        <v>2927.75</v>
      </c>
      <c r="F6" s="87" t="str">
        <f>IF(ISNUMBER(Таблиця_3!E6),Таблиця_3!E6*$C6/1000,Таблиця_3!E6)</f>
        <v>х</v>
      </c>
      <c r="G6" s="87" t="str">
        <f>IF(ISNUMBER(Таблиця_3!F6),Таблиця_3!F6*$C6/1000,Таблиця_3!F6)</f>
        <v>х</v>
      </c>
      <c r="H6" s="88" t="str">
        <f>IF(ISNUMBER(Таблиця_3!G6),Таблиця_3!G6*$C6/1000,Таблиця_3!G6)</f>
        <v>х</v>
      </c>
      <c r="J6" s="52"/>
    </row>
    <row r="7" spans="1:14" ht="40" customHeight="1" x14ac:dyDescent="0.2">
      <c r="A7" s="59" t="str">
        <f>Таблиця_2!A8</f>
        <v>ВД_5. Виконання робіт інженерами СЦ</v>
      </c>
      <c r="B7" s="84">
        <f>Таблиця_2!G8</f>
        <v>12627.650000000001</v>
      </c>
      <c r="C7" s="85">
        <f>B7/Таблиця_3!H7*1000</f>
        <v>315.69125000000003</v>
      </c>
      <c r="D7" s="86" t="str">
        <f>IF(ISNUMBER(Таблиця_3!C7),Таблиця_3!C7*$C7/1000,Таблиця_3!C7)</f>
        <v>х</v>
      </c>
      <c r="E7" s="87" t="str">
        <f>IF(ISNUMBER(Таблиця_3!D7),Таблиця_3!D7*$C7/1000,Таблиця_3!D7)</f>
        <v>х</v>
      </c>
      <c r="F7" s="87">
        <f>IF(ISNUMBER(Таблиця_3!E7),Таблиця_3!E7*$C7/1000,Таблиця_3!E7)</f>
        <v>11996.267500000002</v>
      </c>
      <c r="G7" s="87" t="str">
        <f>IF(ISNUMBER(Таблиця_3!F7),Таблиця_3!F7*$C7/1000,Таблиця_3!F7)</f>
        <v>х</v>
      </c>
      <c r="H7" s="88">
        <f>IF(ISNUMBER(Таблиця_3!G7),Таблиця_3!G7*$C7/1000,Таблиця_3!G7)</f>
        <v>631.38250000000005</v>
      </c>
    </row>
    <row r="8" spans="1:14" ht="49" customHeight="1" x14ac:dyDescent="0.2">
      <c r="A8" s="59" t="str">
        <f>Таблиця_2!A9</f>
        <v>ВД_6. Виконання робіт інженерами третьої сторони (аутсорсинг)</v>
      </c>
      <c r="B8" s="84">
        <f>Таблиця_2!G9</f>
        <v>4505.5</v>
      </c>
      <c r="C8" s="85">
        <f>B8/Таблиця_3!H8*1000</f>
        <v>530.05882352941182</v>
      </c>
      <c r="D8" s="86" t="str">
        <f>IF(ISNUMBER(Таблиця_3!C8),Таблиця_3!C8*$C8/1000,Таблиця_3!C8)</f>
        <v>х</v>
      </c>
      <c r="E8" s="87" t="str">
        <f>IF(ISNUMBER(Таблиця_3!D8),Таблиця_3!D8*$C8/1000,Таблиця_3!D8)</f>
        <v>х</v>
      </c>
      <c r="F8" s="87" t="str">
        <f>IF(ISNUMBER(Таблиця_3!E8),Таблиця_3!E8*$C8/1000,Таблиця_3!E8)</f>
        <v>х</v>
      </c>
      <c r="G8" s="87">
        <f>IF(ISNUMBER(Таблиця_3!F8),Таблиця_3!F8*$C8/1000,Таблиця_3!F8)</f>
        <v>4240.4705882352946</v>
      </c>
      <c r="H8" s="88">
        <f>IF(ISNUMBER(Таблиця_3!G8),Таблиця_3!G8*$C8/1000,Таблиця_3!G8)</f>
        <v>265.02941176470591</v>
      </c>
    </row>
    <row r="9" spans="1:14" ht="38" customHeight="1" thickBot="1" x14ac:dyDescent="0.25">
      <c r="A9" s="59" t="str">
        <f>Таблиця_2!A10</f>
        <v>ВД_7. Вирішення нестандартних проблем клієнтів</v>
      </c>
      <c r="B9" s="84">
        <f>Таблиця_2!G10</f>
        <v>4027.7000000000003</v>
      </c>
      <c r="C9" s="85">
        <f>B9/Таблиця_3!H9*1000</f>
        <v>5753.8571428571431</v>
      </c>
      <c r="D9" s="98" t="str">
        <f>IF(ISNUMBER(Таблиця_3!C9),Таблиця_3!C9*$C9/1000,Таблиця_3!C9)</f>
        <v>х</v>
      </c>
      <c r="E9" s="99" t="str">
        <f>IF(ISNUMBER(Таблиця_3!D9),Таблиця_3!D9*$C9/1000,Таблиця_3!D9)</f>
        <v>х</v>
      </c>
      <c r="F9" s="99">
        <f>IF(ISNUMBER(Таблиця_3!E9),Таблиця_3!E9*$C9/1000,Таблиця_3!E9)</f>
        <v>3682.468571428572</v>
      </c>
      <c r="G9" s="99" t="str">
        <f>IF(ISNUMBER(Таблиця_3!F9),Таблиця_3!F9*$C9/1000,Таблиця_3!F9)</f>
        <v>х</v>
      </c>
      <c r="H9" s="100">
        <f>IF(ISNUMBER(Таблиця_3!G9),Таблиця_3!G9*$C9/1000,Таблиця_3!G9)</f>
        <v>345.23142857142858</v>
      </c>
      <c r="N9" s="51" t="str">
        <f>B3 &amp; " тис. грн. / " &amp; Таблиця_3!H3 &amp; " x 1000 = " &amp; ROUND(Таблиця_4!C3,1) &amp; " грн."</f>
        <v>2477,6 тис. грн. / 78100 x 1000 = 31,7 грн.</v>
      </c>
    </row>
    <row r="10" spans="1:14" ht="51" customHeight="1" thickBot="1" x14ac:dyDescent="0.25">
      <c r="A10" s="46" t="s">
        <v>49</v>
      </c>
      <c r="B10" s="89" t="s">
        <v>24</v>
      </c>
      <c r="C10" s="90" t="s">
        <v>24</v>
      </c>
      <c r="D10" s="92">
        <f>SUM(D3:D9)</f>
        <v>1650.1462105969149</v>
      </c>
      <c r="E10" s="93">
        <f t="shared" ref="E10:H10" si="0">SUM(E3:E9)</f>
        <v>3501.6443845916569</v>
      </c>
      <c r="F10" s="93">
        <f t="shared" si="0"/>
        <v>18506.30680666984</v>
      </c>
      <c r="G10" s="93">
        <f t="shared" si="0"/>
        <v>5065.543693533752</v>
      </c>
      <c r="H10" s="94">
        <f t="shared" si="0"/>
        <v>2053.3589046078405</v>
      </c>
      <c r="I10" s="115"/>
      <c r="N10" s="51" t="str">
        <f>B4 &amp; " тис. грн. / " &amp; Таблиця_3!H4 &amp; " x 1000 = " &amp; ROUND(Таблиця_4!C4,1) &amp; " грн."</f>
        <v>2133,2 тис. грн. / 51975 x 1000 = 41 грн.</v>
      </c>
    </row>
    <row r="11" spans="1:14" hidden="1" x14ac:dyDescent="0.2">
      <c r="N11" s="51" t="str">
        <f>B5 &amp; " тис. грн. / " &amp; Таблиця_3!H5 &amp; " x 1000 = " &amp; ROUND(Таблиця_4!C5,1) &amp; " грн."</f>
        <v>2077,6 тис. грн. / 31600 x 1000 = 65,7 грн.</v>
      </c>
    </row>
    <row r="12" spans="1:14" hidden="1" x14ac:dyDescent="0.2">
      <c r="N12" s="51" t="str">
        <f>B6 &amp; " тис. грн. / " &amp; Таблиця_3!H6 &amp; " x 1000 = " &amp; ROUND(Таблиця_4!C6,1) &amp; " грн."</f>
        <v>2927,75 тис. грн. / 3000 x 1000 = 975,9 грн.</v>
      </c>
    </row>
    <row r="13" spans="1:14" ht="45" hidden="1" customHeight="1" x14ac:dyDescent="0.2">
      <c r="A13" s="178" t="s">
        <v>64</v>
      </c>
      <c r="B13" s="178"/>
      <c r="C13" s="178"/>
      <c r="D13" s="178"/>
      <c r="E13" s="178"/>
      <c r="F13" s="178"/>
      <c r="G13" s="178"/>
      <c r="H13" s="178"/>
      <c r="N13" s="51" t="str">
        <f>B7 &amp; " тис. грн. / " &amp; Таблиця_3!H7 &amp; " x 1000 = " &amp; ROUND(Таблиця_4!C7,1) &amp; " грн."</f>
        <v>12627,65 тис. грн. / 40000 x 1000 = 315,7 грн.</v>
      </c>
    </row>
    <row r="14" spans="1:14" hidden="1" x14ac:dyDescent="0.2">
      <c r="N14" s="51" t="str">
        <f>B8 &amp; " тис. грн. / " &amp; Таблиця_3!H8 &amp; " x 1000 = " &amp; ROUND(Таблиця_4!C8,1) &amp; " грн."</f>
        <v>4505,5 тис. грн. / 8500 x 1000 = 530,1 грн.</v>
      </c>
    </row>
    <row r="15" spans="1:14" ht="397" hidden="1" customHeight="1" x14ac:dyDescent="0.2">
      <c r="A15" s="177" t="str">
        <f xml:space="preserve">    A3 &amp; ":
 " &amp; N9 &amp; "
" &amp; A4 &amp; ":
 " &amp; N10 &amp; "
" &amp; A5 &amp; ":
 " &amp; N11 &amp; "
" &amp; A6 &amp; ":
 " &amp; N12 &amp; "
" &amp; A7 &amp; ":
 " &amp; N13 &amp; "
" &amp; A8 &amp; ":
 " &amp; N14 &amp; "
" &amp; A9 &amp; ":
 " &amp; N15</f>
        <v>ВД_1. Приймання та реєстрація звернень (телефонних дзвінків) клієнтів:_x000D_ 2477,6 тис. грн. / 78100 x 1000 = 31,7 грн._x000D__x000D_ВД_2. Ідентифікація категорії звернення та проблеми:_x000D_ 2133,2 тис. грн. / 51975 x 1000 = 41 грн._x000D__x000D_ВД_3. Розподіл ресурсів для вирішення проблеми (персонал, запасні частини і т. ін.):_x000D_ 2077,6 тис. грн. / 31600 x 1000 = 65,7 грн._x000D__x000D_ВД_4. Підготовка та відправлення замовнику запасних частин:_x000D_ 2927,75 тис. грн. / 3000 x 1000 = 975,9 грн._x000D__x000D_ВД_5. Виконання робіт інженерами СЦ:_x000D_ 12627,65 тис. грн. / 40000 x 1000 = 315,7 грн._x000D__x000D_ВД_6. Виконання робіт інженерами третьої сторони (аутсорсинг):_x000D_ 4505,5 тис. грн. / 8500 x 1000 = 530,1 грн._x000D__x000D_ВД_7. Вирішення нестандартних проблем клієнтів:_x000D_ 4027,7 тис. грн. / 700 x 1000 = 5753,9 грн.</v>
      </c>
      <c r="B15" s="177"/>
      <c r="C15" s="177"/>
      <c r="D15" s="177"/>
      <c r="E15" s="177"/>
      <c r="F15" s="177"/>
      <c r="G15" s="177"/>
      <c r="H15" s="177"/>
      <c r="N15" s="51" t="str">
        <f>B9 &amp; " тис. грн. / " &amp; Таблиця_3!H9 &amp; " x 1000 = " &amp; ROUND(Таблиця_4!C9,1) &amp; " грн."</f>
        <v>4027,7 тис. грн. / 700 x 1000 = 5753,9 грн.</v>
      </c>
    </row>
    <row r="16" spans="1:14" hidden="1" x14ac:dyDescent="0.2"/>
    <row r="17" spans="1:19" ht="45" hidden="1" customHeight="1" x14ac:dyDescent="0.2">
      <c r="A17" s="178" t="s">
        <v>65</v>
      </c>
      <c r="B17" s="178"/>
      <c r="C17" s="178"/>
      <c r="D17" s="178"/>
      <c r="E17" s="178"/>
      <c r="F17" s="178"/>
      <c r="G17" s="178"/>
      <c r="H17" s="178"/>
      <c r="O17" s="51" t="str">
        <f>D2</f>
        <v>СП_1_Дистанційне консультування клієнта</v>
      </c>
      <c r="P17" s="51" t="str">
        <f t="shared" ref="P17:S17" si="1">E2</f>
        <v>СП_2_Консультування та відправлення замовнику запасних частин</v>
      </c>
      <c r="Q17" s="51" t="str">
        <f t="shared" si="1"/>
        <v>СП_3_Послуги інженера СЦ на території замовника</v>
      </c>
      <c r="R17" s="51" t="str">
        <f t="shared" si="1"/>
        <v>СП_4_Послуги інженера третьої сторони на території замовника</v>
      </c>
      <c r="S17" s="51" t="str">
        <f t="shared" si="1"/>
        <v>СП_5_Первинне встановлення корпоративної серверної системи</v>
      </c>
    </row>
    <row r="18" spans="1:19" hidden="1" x14ac:dyDescent="0.2">
      <c r="O18" s="51" t="str">
        <f>IF(ISNUMBER(D3), "     " &amp; $A3 &amp; ",
", "")</f>
        <v xml:space="preserve">     ВД_1. Приймання та реєстрація звернень (телефонних дзвінків) клієнтів,_x000D_</v>
      </c>
      <c r="P18" s="51" t="str">
        <f t="shared" ref="P18:S24" si="2">IF(ISNUMBER(E3), "     " &amp; $A3 &amp; ",
", "")</f>
        <v xml:space="preserve">     ВД_1. Приймання та реєстрація звернень (телефонних дзвінків) клієнтів,
</v>
      </c>
      <c r="Q18" s="51" t="str">
        <f t="shared" si="2"/>
        <v xml:space="preserve">     ВД_1. Приймання та реєстрація звернень (телефонних дзвінків) клієнтів,
</v>
      </c>
      <c r="R18" s="51" t="str">
        <f t="shared" si="2"/>
        <v xml:space="preserve">     ВД_1. Приймання та реєстрація звернень (телефонних дзвінків) клієнтів,
</v>
      </c>
      <c r="S18" s="51" t="str">
        <f t="shared" si="2"/>
        <v xml:space="preserve">     ВД_1. Приймання та реєстрація звернень (телефонних дзвінків) клієнтів,
</v>
      </c>
    </row>
    <row r="19" spans="1:19" hidden="1" x14ac:dyDescent="0.2">
      <c r="A19" s="177" t="str">
        <f xml:space="preserve">   LEFT(O27, LEN(O27)-2) &amp; ";
" &amp; LEFT(P27, LEN(P27)-2) &amp; ";
" &amp; LEFT(Q27, LEN(Q27)-2) &amp; ";
" &amp; LEFT(R27, LEN(R27)-2) &amp; ";
" &amp; LEFT(S27, LEN(S27)-2)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проблеми;_x000D__x000D_СП_2_Консультування та відправлення замовнику запасних частин:
     ВД_1. Приймання та реєстрація звернень (телефонних дзвінків) клієнтів,
     ВД_2. Ідентифікація категорії звернення та проблеми,
     ВД_3. Розподіл ресурсів для вирішення проблеми (персонал, запасні частини і т. ін.),
     ВД_4. Підготовка та відправлення замовнику запасних частин;_x000D__x000D_СП_3_Послуги інженера СЦ на території замовника:
     ВД_1. Приймання та реєстрація звернень (телефонних дзвінків) клієнтів,
     ВД_2. Ідентифікація категорії звернення та проблеми,
     ВД_3. Розподіл ресурсів для вирішення проблеми (персонал, запасні частини і т. ін.),
     ВД_5. Виконання робіт інженерами СЦ,
     ВД_7. Вирішення нестандартних проблем клієнтів;_x000D__x000D_СП_4_Послуги інженера третьої сторони на території замовника:
     ВД_1. Приймання та реєстрація звернень (телефонних дзвінків) клієнтів,
     ВД_2. Ідентифікація категорії звернення та проблеми,
     ВД_6. Виконання робіт інженерами третьої сторони (аутсорсинг);_x000D__x000D_СП_5_Первинне встановлення корпоративної серверної системи:
     ВД_1. Приймання та реєстрація звернень (телефонних дзвінків) клієнтів,
     ВД_3. Розподіл ресурсів для вирішення проблеми (персонал, запасні частини і т. ін.),
     ВД_5. Виконання робіт інженерами СЦ,
     ВД_6. Виконання робіт інженерами третьої сторони (аутсорсинг),
     ВД_7. Вирішення нестандартних проблем клієнтів</v>
      </c>
      <c r="B19" s="177"/>
      <c r="C19" s="177"/>
      <c r="D19" s="177"/>
      <c r="E19" s="177"/>
      <c r="F19" s="177"/>
      <c r="G19" s="177"/>
      <c r="H19" s="177"/>
      <c r="O19" s="51" t="str">
        <f t="shared" ref="O19:O23" si="3">IF(ISNUMBER(D4), "     " &amp; $A4 &amp; ",
", "")</f>
        <v xml:space="preserve">     ВД_2. Ідентифікація категорії звернення та проблеми,
</v>
      </c>
      <c r="P19" s="51" t="str">
        <f t="shared" si="2"/>
        <v xml:space="preserve">     ВД_2. Ідентифікація категорії звернення та проблеми,
</v>
      </c>
      <c r="Q19" s="51" t="str">
        <f t="shared" si="2"/>
        <v xml:space="preserve">     ВД_2. Ідентифікація категорії звернення та проблеми,
</v>
      </c>
      <c r="R19" s="51" t="str">
        <f t="shared" si="2"/>
        <v xml:space="preserve">     ВД_2. Ідентифікація категорії звернення та проблеми,
</v>
      </c>
      <c r="S19" s="51" t="str">
        <f t="shared" si="2"/>
        <v/>
      </c>
    </row>
    <row r="20" spans="1:19" hidden="1" x14ac:dyDescent="0.2">
      <c r="A20" s="177"/>
      <c r="B20" s="177"/>
      <c r="C20" s="177"/>
      <c r="D20" s="177"/>
      <c r="E20" s="177"/>
      <c r="F20" s="177"/>
      <c r="G20" s="177"/>
      <c r="H20" s="177"/>
      <c r="O20" s="51" t="str">
        <f t="shared" si="3"/>
        <v/>
      </c>
      <c r="P20" s="51" t="str">
        <f t="shared" si="2"/>
        <v xml:space="preserve">     ВД_3. Розподіл ресурсів для вирішення проблеми (персонал, запасні частини і т. ін.),
</v>
      </c>
      <c r="Q20" s="51" t="str">
        <f t="shared" si="2"/>
        <v xml:space="preserve">     ВД_3. Розподіл ресурсів для вирішення проблеми (персонал, запасні частини і т. ін.),
</v>
      </c>
      <c r="R20" s="51" t="str">
        <f t="shared" si="2"/>
        <v/>
      </c>
      <c r="S20" s="51" t="str">
        <f t="shared" si="2"/>
        <v xml:space="preserve">     ВД_3. Розподіл ресурсів для вирішення проблеми (персонал, запасні частини і т. ін.),
</v>
      </c>
    </row>
    <row r="21" spans="1:19" ht="62" hidden="1" customHeight="1" x14ac:dyDescent="0.2">
      <c r="A21" s="177"/>
      <c r="B21" s="177"/>
      <c r="C21" s="177"/>
      <c r="D21" s="177"/>
      <c r="E21" s="177"/>
      <c r="F21" s="177"/>
      <c r="G21" s="177"/>
      <c r="H21" s="177"/>
      <c r="O21" s="51" t="str">
        <f t="shared" si="3"/>
        <v/>
      </c>
      <c r="P21" s="51" t="str">
        <f t="shared" si="2"/>
        <v xml:space="preserve">     ВД_4. Підготовка та відправлення замовнику запасних частин,
</v>
      </c>
      <c r="Q21" s="51" t="str">
        <f t="shared" si="2"/>
        <v/>
      </c>
      <c r="R21" s="51" t="str">
        <f t="shared" si="2"/>
        <v/>
      </c>
      <c r="S21" s="51" t="str">
        <f t="shared" si="2"/>
        <v/>
      </c>
    </row>
    <row r="22" spans="1:19" hidden="1" x14ac:dyDescent="0.2">
      <c r="A22" s="177"/>
      <c r="B22" s="177"/>
      <c r="C22" s="177"/>
      <c r="D22" s="177"/>
      <c r="E22" s="177"/>
      <c r="F22" s="177"/>
      <c r="G22" s="177"/>
      <c r="H22" s="177"/>
      <c r="O22" s="51" t="str">
        <f t="shared" si="3"/>
        <v/>
      </c>
      <c r="P22" s="51" t="str">
        <f t="shared" si="2"/>
        <v/>
      </c>
      <c r="Q22" s="51" t="str">
        <f t="shared" si="2"/>
        <v xml:space="preserve">     ВД_5. Виконання робіт інженерами СЦ,
</v>
      </c>
      <c r="R22" s="51" t="str">
        <f t="shared" si="2"/>
        <v/>
      </c>
      <c r="S22" s="51" t="str">
        <f t="shared" si="2"/>
        <v xml:space="preserve">     ВД_5. Виконання робіт інженерами СЦ,
</v>
      </c>
    </row>
    <row r="23" spans="1:19" hidden="1" x14ac:dyDescent="0.2">
      <c r="A23" s="177"/>
      <c r="B23" s="177"/>
      <c r="C23" s="177"/>
      <c r="D23" s="177"/>
      <c r="E23" s="177"/>
      <c r="F23" s="177"/>
      <c r="G23" s="177"/>
      <c r="H23" s="177"/>
      <c r="O23" s="51" t="str">
        <f t="shared" si="3"/>
        <v/>
      </c>
      <c r="P23" s="51" t="str">
        <f t="shared" si="2"/>
        <v/>
      </c>
      <c r="Q23" s="51" t="str">
        <f t="shared" si="2"/>
        <v/>
      </c>
      <c r="R23" s="51" t="str">
        <f t="shared" si="2"/>
        <v xml:space="preserve">     ВД_6. Виконання робіт інженерами третьої сторони (аутсорсинг),
</v>
      </c>
      <c r="S23" s="51" t="str">
        <f t="shared" si="2"/>
        <v xml:space="preserve">     ВД_6. Виконання робіт інженерами третьої сторони (аутсорсинг),
</v>
      </c>
    </row>
    <row r="24" spans="1:19" ht="409" hidden="1" customHeight="1" x14ac:dyDescent="0.2">
      <c r="A24" s="177"/>
      <c r="B24" s="177"/>
      <c r="C24" s="177"/>
      <c r="D24" s="177"/>
      <c r="E24" s="177"/>
      <c r="F24" s="177"/>
      <c r="G24" s="177"/>
      <c r="H24" s="177"/>
      <c r="O24" s="51" t="str">
        <f t="shared" ref="O24" si="4">IF(ISNUMBER(D9), "     " &amp; $A9 &amp; ",
", "")</f>
        <v/>
      </c>
      <c r="P24" s="51" t="str">
        <f t="shared" si="2"/>
        <v/>
      </c>
      <c r="Q24" s="51" t="str">
        <f t="shared" si="2"/>
        <v xml:space="preserve">     ВД_7. Вирішення нестандартних проблем клієнтів,
</v>
      </c>
      <c r="R24" s="51" t="str">
        <f t="shared" si="2"/>
        <v/>
      </c>
      <c r="S24" s="51" t="str">
        <f t="shared" si="2"/>
        <v xml:space="preserve">     ВД_7. Вирішення нестандартних проблем клієнтів,
</v>
      </c>
    </row>
    <row r="25" spans="1:19" hidden="1" x14ac:dyDescent="0.2"/>
    <row r="26" spans="1:19" hidden="1" x14ac:dyDescent="0.2"/>
    <row r="27" spans="1:19" hidden="1" x14ac:dyDescent="0.2">
      <c r="O27" s="51" t="str">
        <f xml:space="preserve"> O17 &amp; ":
" &amp; O18 &amp; O19 &amp; O20 &amp; O21 &amp; O22 &amp; O23 &amp; O24</f>
        <v xml:space="preserve"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проблеми,
</v>
      </c>
      <c r="P27" s="51" t="str">
        <f t="shared" ref="P27:S27" si="5" xml:space="preserve"> P17 &amp; ":
" &amp; P18 &amp; P19 &amp; P20 &amp; P21 &amp; P22 &amp; P23 &amp; P24</f>
        <v xml:space="preserve">СП_2_Консультування та відправлення замовнику запасних частин:
     ВД_1. Приймання та реєстрація звернень (телефонних дзвінків) клієнтів,
     ВД_2. Ідентифікація категорії звернення та проблеми,
     ВД_3. Розподіл ресурсів для вирішення проблеми (персонал, запасні частини і т. ін.),
     ВД_4. Підготовка та відправлення замовнику запасних частин,
</v>
      </c>
      <c r="Q27" s="51" t="str">
        <f t="shared" si="5"/>
        <v xml:space="preserve">СП_3_Послуги інженера СЦ на території замовника:
     ВД_1. Приймання та реєстрація звернень (телефонних дзвінків) клієнтів,
     ВД_2. Ідентифікація категорії звернення та проблеми,
     ВД_3. Розподіл ресурсів для вирішення проблеми (персонал, запасні частини і т. ін.),
     ВД_5. Виконання робіт інженерами СЦ,
     ВД_7. Вирішення нестандартних проблем клієнтів,
</v>
      </c>
      <c r="R27" s="51" t="str">
        <f t="shared" si="5"/>
        <v xml:space="preserve">СП_4_Послуги інженера третьої сторони на території замовника:
     ВД_1. Приймання та реєстрація звернень (телефонних дзвінків) клієнтів,
     ВД_2. Ідентифікація категорії звернення та проблеми,
     ВД_6. Виконання робіт інженерами третьої сторони (аутсорсинг),
</v>
      </c>
      <c r="S27" s="51" t="str">
        <f t="shared" si="5"/>
        <v xml:space="preserve">СП_5_Первинне встановлення корпоративної серверної системи:
     ВД_1. Приймання та реєстрація звернень (телефонних дзвінків) клієнтів,
     ВД_3. Розподіл ресурсів для вирішення проблеми (персонал, запасні частини і т. ін.),
     ВД_5. Виконання робіт інженерами СЦ,
     ВД_6. Виконання робіт інженерами третьої сторони (аутсорсинг),
     ВД_7. Вирішення нестандартних проблем клієнтів,
</v>
      </c>
    </row>
  </sheetData>
  <mergeCells count="8">
    <mergeCell ref="A15:H15"/>
    <mergeCell ref="A17:H17"/>
    <mergeCell ref="A19:H24"/>
    <mergeCell ref="C1:C2"/>
    <mergeCell ref="B1:B2"/>
    <mergeCell ref="A1:A2"/>
    <mergeCell ref="D1:H1"/>
    <mergeCell ref="A13:H13"/>
  </mergeCells>
  <phoneticPr fontId="19" type="noConversion"/>
  <printOptions horizontalCentered="1" verticalCentered="1"/>
  <pageMargins left="0.75000000000000011" right="0.36000000000000004" top="0.8" bottom="0.8" header="0.5" footer="0.2"/>
  <pageSetup paperSize="9" scale="72" orientation="landscape" horizontalDpi="4294967292" verticalDpi="4294967292"/>
  <headerFooter>
    <oddHeader>&amp;R&amp;"Times New Roman,Курсив"&amp;14&amp;K000000Таблиця 4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1"/>
  <sheetViews>
    <sheetView zoomScale="150" zoomScaleNormal="150" zoomScalePageLayoutView="150" workbookViewId="0">
      <selection activeCell="F2" sqref="F2:F6"/>
    </sheetView>
  </sheetViews>
  <sheetFormatPr baseColWidth="10" defaultColWidth="0" defaultRowHeight="16" zeroHeight="1" x14ac:dyDescent="0.2"/>
  <cols>
    <col min="1" max="1" width="26.6640625" style="1" customWidth="1"/>
    <col min="2" max="2" width="17.83203125" style="1" customWidth="1"/>
    <col min="3" max="3" width="17" style="1" customWidth="1"/>
    <col min="4" max="4" width="11.5" style="1" customWidth="1"/>
    <col min="5" max="5" width="37.1640625" style="1" customWidth="1"/>
    <col min="6" max="6" width="8.83203125" style="1" customWidth="1"/>
    <col min="7" max="7" width="20.5" style="1" customWidth="1"/>
    <col min="8" max="8" width="2.33203125" style="1" customWidth="1"/>
    <col min="9" max="10" width="10.83203125" style="1" hidden="1" customWidth="1"/>
    <col min="11" max="11" width="62.33203125" style="1" hidden="1" customWidth="1"/>
    <col min="12" max="16384" width="10.83203125" style="1" hidden="1"/>
  </cols>
  <sheetData>
    <row r="1" spans="1:11" ht="73" customHeight="1" x14ac:dyDescent="0.2">
      <c r="A1" s="103" t="s">
        <v>52</v>
      </c>
      <c r="B1" s="104" t="s">
        <v>66</v>
      </c>
      <c r="C1" s="104" t="s">
        <v>67</v>
      </c>
      <c r="D1" s="104" t="s">
        <v>68</v>
      </c>
      <c r="E1" s="186" t="s">
        <v>53</v>
      </c>
      <c r="F1" s="186"/>
      <c r="G1" s="105" t="s">
        <v>69</v>
      </c>
    </row>
    <row r="2" spans="1:11" ht="32" customHeight="1" x14ac:dyDescent="0.2">
      <c r="A2" s="106" t="str">
        <f>Таблиця_1!B13</f>
        <v>СП_1_Дистанційне консультування клієнта</v>
      </c>
      <c r="B2" s="102">
        <f>Таблиця_1!C13</f>
        <v>1815</v>
      </c>
      <c r="C2" s="102">
        <f>Таблиця_4!D$10</f>
        <v>1650.1462105969149</v>
      </c>
      <c r="D2" s="102">
        <f>ROUND(B2-C2,1)</f>
        <v>164.9</v>
      </c>
      <c r="E2" s="101" t="s">
        <v>58</v>
      </c>
      <c r="F2" s="119">
        <f>Таблиця_3!C4</f>
        <v>19800</v>
      </c>
      <c r="G2" s="107">
        <f>C2/F2*1000</f>
        <v>83.340717706914901</v>
      </c>
    </row>
    <row r="3" spans="1:11" ht="46" customHeight="1" x14ac:dyDescent="0.2">
      <c r="A3" s="106" t="str">
        <f>Таблиця_1!B14</f>
        <v>СП_2_Консультування та відправлення замовнику запасних частин</v>
      </c>
      <c r="B3" s="102">
        <f>Таблиця_1!C14</f>
        <v>4202</v>
      </c>
      <c r="C3" s="102">
        <f>Таблиця_4!E$10</f>
        <v>3501.6443845916569</v>
      </c>
      <c r="D3" s="102">
        <f t="shared" ref="D3:D7" si="0">ROUND(B3-C3,1)</f>
        <v>700.4</v>
      </c>
      <c r="E3" s="101" t="s">
        <v>54</v>
      </c>
      <c r="F3" s="119">
        <f>Таблиця_3!D6</f>
        <v>3000</v>
      </c>
      <c r="G3" s="107">
        <f t="shared" ref="G3:G6" si="1">C3/F3*1000</f>
        <v>1167.2147948638856</v>
      </c>
    </row>
    <row r="4" spans="1:11" ht="30" customHeight="1" x14ac:dyDescent="0.2">
      <c r="A4" s="106" t="str">
        <f>Таблиця_1!B15</f>
        <v>СП_3_Послуги інженера СЦ на території замовника</v>
      </c>
      <c r="B4" s="102">
        <f>Таблиця_1!C15</f>
        <v>24058</v>
      </c>
      <c r="C4" s="102">
        <f>Таблиця_4!F$10</f>
        <v>18506.30680666984</v>
      </c>
      <c r="D4" s="102">
        <f t="shared" si="0"/>
        <v>5551.7</v>
      </c>
      <c r="E4" s="101" t="s">
        <v>59</v>
      </c>
      <c r="F4" s="119">
        <f>Таблиця_3!E7</f>
        <v>38000</v>
      </c>
      <c r="G4" s="107">
        <f t="shared" si="1"/>
        <v>487.00807385973258</v>
      </c>
    </row>
    <row r="5" spans="1:11" ht="48" customHeight="1" x14ac:dyDescent="0.2">
      <c r="A5" s="106" t="str">
        <f>Таблиця_1!B16</f>
        <v>СП_4_Послуги інженера третьої сторони на території замовника</v>
      </c>
      <c r="B5" s="102">
        <f>Таблиця_1!C16</f>
        <v>3799</v>
      </c>
      <c r="C5" s="102">
        <f>Таблиця_4!G$10</f>
        <v>5065.543693533752</v>
      </c>
      <c r="D5" s="102">
        <f t="shared" si="0"/>
        <v>-1266.5</v>
      </c>
      <c r="E5" s="101" t="s">
        <v>55</v>
      </c>
      <c r="F5" s="119">
        <f>Таблиця_3!F8</f>
        <v>8000</v>
      </c>
      <c r="G5" s="107">
        <f t="shared" si="1"/>
        <v>633.19296169171901</v>
      </c>
    </row>
    <row r="6" spans="1:11" ht="43" customHeight="1" thickBot="1" x14ac:dyDescent="0.25">
      <c r="A6" s="108" t="str">
        <f>Таблиця_1!B17</f>
        <v>СП_5_Первинне встановлення корпоративної серверної системи</v>
      </c>
      <c r="B6" s="109">
        <f>Таблиця_1!C17</f>
        <v>3080</v>
      </c>
      <c r="C6" s="109">
        <f>Таблиця_4!H$10</f>
        <v>2053.3589046078405</v>
      </c>
      <c r="D6" s="109">
        <f t="shared" si="0"/>
        <v>1026.5999999999999</v>
      </c>
      <c r="E6" s="110" t="s">
        <v>56</v>
      </c>
      <c r="F6" s="120">
        <f>Таблиця_3!G7+Таблиця_3!G8</f>
        <v>2500</v>
      </c>
      <c r="G6" s="118">
        <f t="shared" si="1"/>
        <v>821.34356184313617</v>
      </c>
    </row>
    <row r="7" spans="1:11" ht="29" customHeight="1" thickBot="1" x14ac:dyDescent="0.25">
      <c r="A7" s="111" t="s">
        <v>57</v>
      </c>
      <c r="B7" s="112">
        <f>SUM(B2:B6)</f>
        <v>36954</v>
      </c>
      <c r="C7" s="112">
        <f t="shared" ref="C7" si="2">SUM(C2:C6)</f>
        <v>30777.000000000004</v>
      </c>
      <c r="D7" s="112">
        <f t="shared" si="0"/>
        <v>6177</v>
      </c>
      <c r="E7" s="113" t="s">
        <v>24</v>
      </c>
      <c r="F7" s="113" t="s">
        <v>24</v>
      </c>
      <c r="G7" s="114" t="s">
        <v>24</v>
      </c>
    </row>
    <row r="8" spans="1:11" hidden="1" x14ac:dyDescent="0.2"/>
    <row r="9" spans="1:11" ht="81" hidden="1" customHeight="1" x14ac:dyDescent="0.2">
      <c r="A9" s="187" t="s">
        <v>61</v>
      </c>
      <c r="B9" s="187"/>
      <c r="C9" s="187"/>
      <c r="D9" s="187"/>
      <c r="E9" s="187"/>
      <c r="F9" s="187"/>
      <c r="G9" s="187"/>
    </row>
    <row r="10" spans="1:11" hidden="1" x14ac:dyDescent="0.2"/>
    <row r="11" spans="1:11" hidden="1" x14ac:dyDescent="0.2">
      <c r="A11" s="155" t="str">
        <f xml:space="preserve">  A2 &amp; ":
" &amp; K11
  &amp; "
" &amp; A3 &amp; ":
" &amp; K12
  &amp; "
" &amp; A4 &amp; ":
" &amp; K13
  &amp; "
" &amp; A5 &amp; ":
" &amp; K14
  &amp; "
" &amp; A6 &amp; ":
" &amp; K15</f>
        <v>СП_1_Дистанційне консультування клієнта:_x000D_1650,1 тис. грн. / 19800 x 1000 = 83,3 грн._x000D__x000D_СП_2_Консультування та відправлення замовнику запасних частин:_x000D_3501,6 тис. грн. / 3000 x 1000 = 1167,2 грн._x000D__x000D_СП_3_Послуги інженера СЦ на території замовника:_x000D_18506,3 тис. грн. / 38000 x 1000 = 487 грн._x000D__x000D_СП_4_Послуги інженера третьої сторони на території замовника:_x000D_5065,5 тис. грн. / 8000 x 1000 = 633,2 грн._x000D__x000D_СП_5_Первинне встановлення корпоративної серверної системи:_x000D_2053,4 тис. грн. / 2500 x 1000 = 821,3 грн.</v>
      </c>
      <c r="B11" s="155"/>
      <c r="C11" s="155"/>
      <c r="D11" s="155"/>
      <c r="E11" s="155"/>
      <c r="F11" s="155"/>
      <c r="G11" s="155"/>
      <c r="K11" s="53" t="str">
        <f xml:space="preserve"> ROUND(C2,1) &amp; " тис. грн. / " &amp; F2 &amp; " x 1000 = " &amp; ROUND(G2,1) &amp; " грн."</f>
        <v>1650,1 тис. грн. / 19800 x 1000 = 83,3 грн.</v>
      </c>
    </row>
    <row r="12" spans="1:11" hidden="1" x14ac:dyDescent="0.2">
      <c r="A12" s="155"/>
      <c r="B12" s="155"/>
      <c r="C12" s="155"/>
      <c r="D12" s="155"/>
      <c r="E12" s="155"/>
      <c r="F12" s="155"/>
      <c r="G12" s="155"/>
      <c r="K12" s="53" t="str">
        <f t="shared" ref="K12:K15" si="3" xml:space="preserve"> ROUND(C3,1) &amp; " тис. грн. / " &amp; F3 &amp; " x 1000 = " &amp; ROUND(G3,1) &amp; " грн."</f>
        <v>3501,6 тис. грн. / 3000 x 1000 = 1167,2 грн.</v>
      </c>
    </row>
    <row r="13" spans="1:11" hidden="1" x14ac:dyDescent="0.2">
      <c r="A13" s="155"/>
      <c r="B13" s="155"/>
      <c r="C13" s="155"/>
      <c r="D13" s="155"/>
      <c r="E13" s="155"/>
      <c r="F13" s="155"/>
      <c r="G13" s="155"/>
      <c r="K13" s="53" t="str">
        <f t="shared" si="3"/>
        <v>18506,3 тис. грн. / 38000 x 1000 = 487 грн.</v>
      </c>
    </row>
    <row r="14" spans="1:11" hidden="1" x14ac:dyDescent="0.2">
      <c r="A14" s="155"/>
      <c r="B14" s="155"/>
      <c r="C14" s="155"/>
      <c r="D14" s="155"/>
      <c r="E14" s="155"/>
      <c r="F14" s="155"/>
      <c r="G14" s="155"/>
      <c r="K14" s="53" t="str">
        <f t="shared" si="3"/>
        <v>5065,5 тис. грн. / 8000 x 1000 = 633,2 грн.</v>
      </c>
    </row>
    <row r="15" spans="1:11" hidden="1" x14ac:dyDescent="0.2">
      <c r="A15" s="155"/>
      <c r="B15" s="155"/>
      <c r="C15" s="155"/>
      <c r="D15" s="155"/>
      <c r="E15" s="155"/>
      <c r="F15" s="155"/>
      <c r="G15" s="155"/>
      <c r="K15" s="53" t="str">
        <f t="shared" si="3"/>
        <v>2053,4 тис. грн. / 2500 x 1000 = 821,3 грн.</v>
      </c>
    </row>
    <row r="16" spans="1:11" ht="226" hidden="1" customHeight="1" x14ac:dyDescent="0.2">
      <c r="A16" s="155"/>
      <c r="B16" s="155"/>
      <c r="C16" s="155"/>
      <c r="D16" s="155"/>
      <c r="E16" s="155"/>
      <c r="F16" s="155"/>
      <c r="G16" s="155"/>
      <c r="K16" s="53"/>
    </row>
    <row r="17" spans="1:11" hidden="1" x14ac:dyDescent="0.2"/>
    <row r="18" spans="1:11" hidden="1" x14ac:dyDescent="0.2"/>
    <row r="19" spans="1:11" ht="25" hidden="1" x14ac:dyDescent="0.2">
      <c r="A19" s="187" t="s">
        <v>62</v>
      </c>
      <c r="B19" s="187"/>
      <c r="C19" s="187"/>
      <c r="D19" s="187"/>
      <c r="E19" s="187"/>
      <c r="F19" s="187"/>
      <c r="G19" s="187"/>
    </row>
    <row r="20" spans="1:11" hidden="1" x14ac:dyDescent="0.2"/>
    <row r="21" spans="1:11" hidden="1" x14ac:dyDescent="0.2"/>
    <row r="22" spans="1:11" ht="15" hidden="1" customHeight="1" x14ac:dyDescent="0.2">
      <c r="A22" s="177" t="str">
        <f xml:space="preserve">  A2 &amp; ":
" &amp; K22
  &amp; "
" &amp; A3 &amp; ":
" &amp; K23
  &amp; "
" &amp; A4 &amp; ":
" &amp; K24
  &amp; "
" &amp; A5 &amp; ":
" &amp; K25
  &amp; "
" &amp; A6 &amp; ":
" &amp; K26
  &amp; "
" &amp; A7 &amp; ":
" &amp; K27</f>
        <v>СП_1_Дистанційне консультування клієнта:_x000D_1815 - 1650,1 = 164,9 тис. грн._x000D__x000D_СП_2_Консультування та відправлення замовнику запасних частин:_x000D_4202 - 3501,6 = 700,4 тис. грн._x000D__x000D_СП_3_Послуги інженера СЦ на території замовника:_x000D_24058 - 18506,3 = 5551,7 тис. грн._x000D__x000D_СП_4_Послуги інженера третьої сторони на території замовника:_x000D_3799 - 5065,5 = -1266,5 тис. грн._x000D__x000D_СП_5_Первинне встановлення корпоративної серверної системи:_x000D_3080 - 2053,4 = 1026,6 тис. грн._x000D__x000D_Разом:_x000D_(164,9) + (700,4) + (5551,7) + (-1266,5) + (1026,6) = 6177 тис. грн.</v>
      </c>
      <c r="B22" s="177"/>
      <c r="C22" s="177"/>
      <c r="D22" s="177"/>
      <c r="E22" s="177"/>
      <c r="F22" s="177"/>
      <c r="G22" s="177"/>
      <c r="K22" s="53" t="str">
        <f xml:space="preserve"> ROUND(B2,1) &amp; " - " &amp; ROUND(C2,1) &amp; " = " &amp; ROUND(D2,1) &amp; " тис. грн."</f>
        <v>1815 - 1650,1 = 164,9 тис. грн.</v>
      </c>
    </row>
    <row r="23" spans="1:11" ht="15" hidden="1" customHeight="1" x14ac:dyDescent="0.2">
      <c r="A23" s="177"/>
      <c r="B23" s="177"/>
      <c r="C23" s="177"/>
      <c r="D23" s="177"/>
      <c r="E23" s="177"/>
      <c r="F23" s="177"/>
      <c r="G23" s="177"/>
      <c r="K23" s="53" t="str">
        <f t="shared" ref="K23:K26" si="4" xml:space="preserve"> ROUND(B3,1) &amp; " - " &amp; ROUND(C3,1) &amp; " = " &amp; ROUND(D3,1) &amp; " тис. грн."</f>
        <v>4202 - 3501,6 = 700,4 тис. грн.</v>
      </c>
    </row>
    <row r="24" spans="1:11" ht="15" hidden="1" customHeight="1" x14ac:dyDescent="0.2">
      <c r="A24" s="177"/>
      <c r="B24" s="177"/>
      <c r="C24" s="177"/>
      <c r="D24" s="177"/>
      <c r="E24" s="177"/>
      <c r="F24" s="177"/>
      <c r="G24" s="177"/>
      <c r="K24" s="53" t="str">
        <f t="shared" si="4"/>
        <v>24058 - 18506,3 = 5551,7 тис. грн.</v>
      </c>
    </row>
    <row r="25" spans="1:11" ht="15" hidden="1" customHeight="1" x14ac:dyDescent="0.2">
      <c r="A25" s="177"/>
      <c r="B25" s="177"/>
      <c r="C25" s="177"/>
      <c r="D25" s="177"/>
      <c r="E25" s="177"/>
      <c r="F25" s="177"/>
      <c r="G25" s="177"/>
      <c r="K25" s="53" t="str">
        <f t="shared" si="4"/>
        <v>3799 - 5065,5 = -1266,5 тис. грн.</v>
      </c>
    </row>
    <row r="26" spans="1:11" ht="15" hidden="1" customHeight="1" x14ac:dyDescent="0.2">
      <c r="A26" s="177"/>
      <c r="B26" s="177"/>
      <c r="C26" s="177"/>
      <c r="D26" s="177"/>
      <c r="E26" s="177"/>
      <c r="F26" s="177"/>
      <c r="G26" s="177"/>
      <c r="K26" s="53" t="str">
        <f t="shared" si="4"/>
        <v>3080 - 2053,4 = 1026,6 тис. грн.</v>
      </c>
    </row>
    <row r="27" spans="1:11" ht="18" hidden="1" customHeight="1" x14ac:dyDescent="0.2">
      <c r="A27" s="177"/>
      <c r="B27" s="177"/>
      <c r="C27" s="177"/>
      <c r="D27" s="177"/>
      <c r="E27" s="177"/>
      <c r="F27" s="177"/>
      <c r="G27" s="177"/>
      <c r="K27" s="53" t="str">
        <f xml:space="preserve"> "(" &amp; ROUND(D2, 1) &amp; ") + (" &amp; ROUND(D3, 1) &amp; ") + (" &amp; ROUND(D4, 1) &amp; ") + (" &amp; ROUND(D5, 1) &amp; ") + (" &amp; ROUND(D6, 1) &amp; ") = " &amp; ROUND(D7, 1) &amp; " тис. грн."</f>
        <v>(164,9) + (700,4) + (5551,7) + (-1266,5) + (1026,6) = 6177 тис. грн.</v>
      </c>
    </row>
    <row r="28" spans="1:11" ht="195" hidden="1" customHeight="1" x14ac:dyDescent="0.2">
      <c r="A28" s="177"/>
      <c r="B28" s="177"/>
      <c r="C28" s="177"/>
      <c r="D28" s="177"/>
      <c r="E28" s="177"/>
      <c r="F28" s="177"/>
      <c r="G28" s="177"/>
      <c r="K28" s="53"/>
    </row>
    <row r="29" spans="1:11" hidden="1" x14ac:dyDescent="0.2">
      <c r="K29" s="53"/>
    </row>
    <row r="30" spans="1:11" ht="25" hidden="1" x14ac:dyDescent="0.2">
      <c r="A30" s="184" t="s">
        <v>71</v>
      </c>
      <c r="B30" s="184"/>
      <c r="C30" s="184"/>
      <c r="D30" s="184"/>
      <c r="E30" s="184"/>
      <c r="F30" s="184"/>
      <c r="G30" s="184"/>
      <c r="K30" s="53"/>
    </row>
    <row r="31" spans="1:11" hidden="1" x14ac:dyDescent="0.2">
      <c r="K31" s="55" t="str">
        <f>IF(D2&lt;0,A2 &amp; ", ", "")</f>
        <v/>
      </c>
    </row>
    <row r="32" spans="1:11" hidden="1" x14ac:dyDescent="0.2">
      <c r="A32" s="185" t="str">
        <f xml:space="preserve"> IF(LEN(K37) &lt; 2, K41, K40)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  <c r="B32" s="185"/>
      <c r="C32" s="185"/>
      <c r="D32" s="185"/>
      <c r="E32" s="185"/>
      <c r="F32" s="185"/>
      <c r="G32" s="185"/>
      <c r="K32" s="55" t="str">
        <f t="shared" ref="K32:K35" si="5">IF(D3&lt;0,A3 &amp; ", ", "")</f>
        <v/>
      </c>
    </row>
    <row r="33" spans="1:11" hidden="1" x14ac:dyDescent="0.2">
      <c r="A33" s="185"/>
      <c r="B33" s="185"/>
      <c r="C33" s="185"/>
      <c r="D33" s="185"/>
      <c r="E33" s="185"/>
      <c r="F33" s="185"/>
      <c r="G33" s="185"/>
      <c r="K33" s="55" t="str">
        <f t="shared" si="5"/>
        <v/>
      </c>
    </row>
    <row r="34" spans="1:11" hidden="1" x14ac:dyDescent="0.2">
      <c r="A34" s="185"/>
      <c r="B34" s="185"/>
      <c r="C34" s="185"/>
      <c r="D34" s="185"/>
      <c r="E34" s="185"/>
      <c r="F34" s="185"/>
      <c r="G34" s="185"/>
      <c r="K34" s="55" t="str">
        <f t="shared" si="5"/>
        <v xml:space="preserve">СП_4_Послуги інженера третьої сторони на території замовника, </v>
      </c>
    </row>
    <row r="35" spans="1:11" hidden="1" x14ac:dyDescent="0.2">
      <c r="A35" s="185"/>
      <c r="B35" s="185"/>
      <c r="C35" s="185"/>
      <c r="D35" s="185"/>
      <c r="E35" s="185"/>
      <c r="F35" s="185"/>
      <c r="G35" s="185"/>
      <c r="K35" s="55" t="str">
        <f t="shared" si="5"/>
        <v/>
      </c>
    </row>
    <row r="36" spans="1:11" ht="36" hidden="1" customHeight="1" x14ac:dyDescent="0.2">
      <c r="A36" s="185"/>
      <c r="B36" s="185"/>
      <c r="C36" s="185"/>
      <c r="D36" s="185"/>
      <c r="E36" s="185"/>
      <c r="F36" s="185"/>
      <c r="G36" s="185"/>
    </row>
    <row r="37" spans="1:11" hidden="1" x14ac:dyDescent="0.2">
      <c r="K37" s="1" t="str">
        <f>K31 &amp; K32 &amp; K33 &amp;  K34 &amp; K35</f>
        <v xml:space="preserve">СП_4_Послуги інженера третьої сторони на території замовника, </v>
      </c>
    </row>
    <row r="38" spans="1:11" hidden="1" x14ac:dyDescent="0.2"/>
    <row r="39" spans="1:11" hidden="1" x14ac:dyDescent="0.2"/>
    <row r="40" spans="1:11" hidden="1" x14ac:dyDescent="0.2">
      <c r="K40" s="1" t="str">
        <f xml:space="preserve"> "Для того, щоб запобігти операційним збиткам, необхідно коригувати вартість надання " &amp; LEFT(K37, LEN(K37) -2) &amp; "."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</row>
    <row r="41" spans="1:11" hidden="1" x14ac:dyDescent="0.2">
      <c r="K41" s="1" t="s">
        <v>72</v>
      </c>
    </row>
  </sheetData>
  <mergeCells count="7">
    <mergeCell ref="A30:G30"/>
    <mergeCell ref="A32:G36"/>
    <mergeCell ref="E1:F1"/>
    <mergeCell ref="A9:G9"/>
    <mergeCell ref="A11:G16"/>
    <mergeCell ref="A19:G19"/>
    <mergeCell ref="A22:G28"/>
  </mergeCells>
  <phoneticPr fontId="19" type="noConversion"/>
  <conditionalFormatting sqref="D2:D7">
    <cfRule type="cellIs" dxfId="0" priority="1" operator="lessThan">
      <formula>0</formula>
    </cfRule>
  </conditionalFormatting>
  <printOptions horizontalCentered="1" verticalCentered="1"/>
  <pageMargins left="0.75000000000000011" right="0.36000000000000004" top="0.8037007874015748" bottom="0.8" header="0.50314960629921268" footer="0.10999999999999999"/>
  <pageSetup paperSize="9" scale="89" orientation="landscape" horizontalDpi="4294967292" verticalDpi="4294967292"/>
  <headerFooter>
    <oddHeader>&amp;R&amp;"Times New Roman,Курсив"&amp;14&amp;K000000Таблиця 5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1" workbookViewId="0">
      <selection activeCell="A20" sqref="A20:XFD1048576"/>
    </sheetView>
  </sheetViews>
  <sheetFormatPr baseColWidth="10" defaultColWidth="0" defaultRowHeight="18" zeroHeight="1" x14ac:dyDescent="0.2"/>
  <cols>
    <col min="1" max="1" width="98.83203125" style="49" customWidth="1"/>
    <col min="2" max="9" width="0" style="49" hidden="1" customWidth="1"/>
    <col min="10" max="16384" width="10.83203125" style="49" hidden="1"/>
  </cols>
  <sheetData>
    <row r="1" spans="1:9" ht="25" customHeight="1" x14ac:dyDescent="0.2">
      <c r="A1" s="57" t="s">
        <v>70</v>
      </c>
      <c r="B1" s="56"/>
      <c r="C1" s="56"/>
      <c r="D1" s="56"/>
      <c r="E1" s="56"/>
      <c r="F1" s="56"/>
      <c r="G1" s="56"/>
      <c r="H1" s="56"/>
      <c r="I1" s="56"/>
    </row>
    <row r="2" spans="1:9" ht="24" customHeight="1" x14ac:dyDescent="0.2">
      <c r="A2" s="58" t="str">
        <f>Таблиця_2!A15</f>
        <v>Завдання 1. Витрати на вид діяльності</v>
      </c>
    </row>
    <row r="3" spans="1:9" ht="338" customHeight="1" x14ac:dyDescent="0.2">
      <c r="A3" s="177" t="str">
        <f>Таблиця_2!A17</f>
        <v>ВД_1. Приймання та реєстрація звернень (телефонних дзвінків) клієнтів:_x000D_3444 х 30% + 7222 х 20% = 2477,6 тис. грн._x000D__x000D_ВД_2. Ідентифікація категорії звернення та проблеми:
3444 х 20% + 7222 х 20% = 2133,2 тис. грн._x000D__x000D_ВД_3. Розподіл ресурсів для вирішення проблеми (персонал, запасні частини і т. ін.):
3444 х 50% + 1778 х 20% = 2077,6 тис. грн._x000D__x000D_ВД_4. Підготовка та відправлення замовнику запасних частин:
1778 х 10% + 18333 х 15% = 2927,75 тис. грн._x000D__x000D_ВД_5. Виконання робіт інженерами СЦ:
1778 х 40% + 18333 х 65% = 12627,65 тис. грн._x000D__x000D_ВД_6. Виконання робіт інженерами третьої сторони (аутсорсинг):
1778 х 30% + 7222 х 55% = 4505,5 тис. грн._x000D__x000D_ВД_7. Вирішення нестандартних проблем клієнтів:
18333 х 20% + 7222 х 5% = 4027,7 тис. грн.</v>
      </c>
    </row>
    <row r="4" spans="1:9" ht="192" customHeight="1" x14ac:dyDescent="0.2">
      <c r="A4" s="177"/>
    </row>
    <row r="5" spans="1:9" ht="26" customHeight="1" x14ac:dyDescent="0.2">
      <c r="A5" s="58" t="str">
        <f>Таблиця_4!A13</f>
        <v>Завдання 2. Ставки витрат на одиницю фактора витрат</v>
      </c>
    </row>
    <row r="6" spans="1:9" ht="333" customHeight="1" x14ac:dyDescent="0.2">
      <c r="A6" s="177" t="str">
        <f>Таблиця_4!A15</f>
        <v>ВД_1. Приймання та реєстрація звернень (телефонних дзвінків) клієнтів:_x000D_ 2477,6 тис. грн. / 78100 x 1000 = 31,7 грн._x000D__x000D_ВД_2. Ідентифікація категорії звернення та проблеми:_x000D_ 2133,2 тис. грн. / 51975 x 1000 = 41 грн._x000D__x000D_ВД_3. Розподіл ресурсів для вирішення проблеми (персонал, запасні частини і т. ін.):_x000D_ 2077,6 тис. грн. / 31600 x 1000 = 65,7 грн._x000D__x000D_ВД_4. Підготовка та відправлення замовнику запасних частин:_x000D_ 2927,75 тис. грн. / 3000 x 1000 = 975,9 грн._x000D__x000D_ВД_5. Виконання робіт інженерами СЦ:_x000D_ 12627,65 тис. грн. / 40000 x 1000 = 315,7 грн._x000D__x000D_ВД_6. Виконання робіт інженерами третьої сторони (аутсорсинг):_x000D_ 4505,5 тис. грн. / 8500 x 1000 = 530,1 грн._x000D__x000D_ВД_7. Вирішення нестандартних проблем клієнтів:_x000D_ 4027,7 тис. грн. / 700 x 1000 = 5753,9 грн.</v>
      </c>
    </row>
    <row r="7" spans="1:9" ht="271" customHeight="1" x14ac:dyDescent="0.2">
      <c r="A7" s="177"/>
    </row>
    <row r="8" spans="1:9" ht="34" customHeight="1" x14ac:dyDescent="0.2">
      <c r="A8" s="58" t="str">
        <f>Таблиця_4!A17</f>
        <v>Завдання 3. Види діяльності, які потребує кожна послуга</v>
      </c>
    </row>
    <row r="9" spans="1:9" ht="409" customHeight="1" x14ac:dyDescent="0.2">
      <c r="A9" s="177" t="str">
        <f>Таблиця_4!A19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проблеми;_x000D__x000D_СП_2_Консультування та відправлення замовнику запасних частин:
     ВД_1. Приймання та реєстрація звернень (телефонних дзвінків) клієнтів,
     ВД_2. Ідентифікація категорії звернення та проблеми,
     ВД_3. Розподіл ресурсів для вирішення проблеми (персонал, запасні частини і т. ін.),
     ВД_4. Підготовка та відправлення замовнику запасних частин;_x000D__x000D_СП_3_Послуги інженера СЦ на території замовника:
     ВД_1. Приймання та реєстрація звернень (телефонних дзвінків) клієнтів,
     ВД_2. Ідентифікація категорії звернення та проблеми,
     ВД_3. Розподіл ресурсів для вирішення проблеми (персонал, запасні частини і т. ін.),
     ВД_5. Виконання робіт інженерами СЦ,
     ВД_7. Вирішення нестандартних проблем клієнтів;_x000D__x000D_СП_4_Послуги інженера третьої сторони на території замовника:
     ВД_1. Приймання та реєстрація звернень (телефонних дзвінків) клієнтів,
     ВД_2. Ідентифікація категорії звернення та проблеми,
     ВД_6. Виконання робіт інженерами третьої сторони (аутсорсинг);_x000D__x000D_СП_5_Первинне встановлення корпоративної серверної системи:
     ВД_1. Приймання та реєстрація звернень (телефонних дзвінків) клієнтів,
     ВД_3. Розподіл ресурсів для вирішення проблеми (персонал, запасні частини і т. ін.),
     ВД_5. Виконання робіт інженерами СЦ,
     ВД_6. Виконання робіт інженерами третьої сторони (аутсорсинг),
     ВД_7. Вирішення нестандартних проблем клієнтів</v>
      </c>
    </row>
    <row r="10" spans="1:9" ht="149" customHeight="1" x14ac:dyDescent="0.2">
      <c r="A10" s="177"/>
    </row>
    <row r="11" spans="1:9" x14ac:dyDescent="0.2"/>
    <row r="12" spans="1:9" ht="27" customHeight="1" x14ac:dyDescent="0.2">
      <c r="A12" s="58" t="str">
        <f>Таблиця_5!A9</f>
        <v>Завдання 4.1 - 4.5. Середня вартість надання однієї сервісної послуги</v>
      </c>
    </row>
    <row r="13" spans="1:9" s="54" customFormat="1" ht="263" customHeight="1" x14ac:dyDescent="0.2">
      <c r="A13" s="54" t="str">
        <f>Таблиця_5!A11</f>
        <v>СП_1_Дистанційне консультування клієнта:_x000D_1650,1 тис. грн. / 19800 x 1000 = 83,3 грн._x000D__x000D_СП_2_Консультування та відправлення замовнику запасних частин:_x000D_3501,6 тис. грн. / 3000 x 1000 = 1167,2 грн._x000D__x000D_СП_3_Послуги інженера СЦ на території замовника:_x000D_18506,3 тис. грн. / 38000 x 1000 = 487 грн._x000D__x000D_СП_4_Послуги інженера третьої сторони на території замовника:_x000D_5065,5 тис. грн. / 8000 x 1000 = 633,2 грн._x000D__x000D_СП_5_Первинне встановлення корпоративної серверної системи:_x000D_2053,4 тис. грн. / 2500 x 1000 = 821,3 грн.</v>
      </c>
    </row>
    <row r="14" spans="1:9" x14ac:dyDescent="0.2"/>
    <row r="15" spans="1:9" ht="29" customHeight="1" x14ac:dyDescent="0.2">
      <c r="A15" s="58" t="str">
        <f>Таблиця_5!A19</f>
        <v>Завдання 4.6. Операційний прибуток</v>
      </c>
    </row>
    <row r="16" spans="1:9" s="54" customFormat="1" ht="302" customHeight="1" x14ac:dyDescent="0.2">
      <c r="A16" s="54" t="str">
        <f>Таблиця_5!A22</f>
        <v>СП_1_Дистанційне консультування клієнта:_x000D_1815 - 1650,1 = 164,9 тис. грн._x000D__x000D_СП_2_Консультування та відправлення замовнику запасних частин:_x000D_4202 - 3501,6 = 700,4 тис. грн._x000D__x000D_СП_3_Послуги інженера СЦ на території замовника:_x000D_24058 - 18506,3 = 5551,7 тис. грн._x000D__x000D_СП_4_Послуги інженера третьої сторони на території замовника:_x000D_3799 - 5065,5 = -1266,5 тис. грн._x000D__x000D_СП_5_Первинне встановлення корпоративної серверної системи:_x000D_3080 - 2053,4 = 1026,6 тис. грн._x000D__x000D_Разом:_x000D_(164,9) + (700,4) + (5551,7) + (-1266,5) + (1026,6) = 6177 тис. грн.</v>
      </c>
    </row>
    <row r="17" spans="1:1" x14ac:dyDescent="0.2"/>
    <row r="18" spans="1:1" ht="24" customHeight="1" x14ac:dyDescent="0.2">
      <c r="A18" s="58" t="str">
        <f>Таблиця_5!A30</f>
        <v>Висновки</v>
      </c>
    </row>
    <row r="19" spans="1:1" ht="56" customHeight="1" x14ac:dyDescent="0.2">
      <c r="A19" s="54" t="str">
        <f>Таблиця_5!A32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</row>
  </sheetData>
  <mergeCells count="3">
    <mergeCell ref="A9:A10"/>
    <mergeCell ref="A6:A7"/>
    <mergeCell ref="A3:A4"/>
  </mergeCells>
  <phoneticPr fontId="19" type="noConversion"/>
  <pageMargins left="0.75000000000000011" right="0.36000000000000004" top="0.60370078740157485" bottom="0.21" header="0.10999999999999999" footer="0.10999999999999999"/>
  <pageSetup paperSize="9" scale="97" orientation="portrait" horizontalDpi="4294967292" verticalDpi="4294967292"/>
  <rowBreaks count="4" manualBreakCount="4">
    <brk id="4" man="1"/>
    <brk id="7" man="1"/>
    <brk id="11" man="1"/>
    <brk id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Таблиця_1</vt:lpstr>
      <vt:lpstr>Варіанти</vt:lpstr>
      <vt:lpstr>Таблиця_2</vt:lpstr>
      <vt:lpstr>Таблиця_3</vt:lpstr>
      <vt:lpstr>Таблиця_4</vt:lpstr>
      <vt:lpstr>Таблиця_5</vt:lpstr>
      <vt:lpstr>Звіт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Berezhnoj</dc:creator>
  <cp:lastModifiedBy>пользователь Microsoft Office</cp:lastModifiedBy>
  <cp:lastPrinted>2015-11-30T23:49:21Z</cp:lastPrinted>
  <dcterms:created xsi:type="dcterms:W3CDTF">2015-11-30T16:48:44Z</dcterms:created>
  <dcterms:modified xsi:type="dcterms:W3CDTF">2016-11-29T20:35:18Z</dcterms:modified>
</cp:coreProperties>
</file>